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1. SÍNTESE ESTATISTICA\136. Dezembro 2024\"/>
    </mc:Choice>
  </mc:AlternateContent>
  <xr:revisionPtr revIDLastSave="0" documentId="13_ncr:1_{BF261959-B500-4A45-B8AC-6A609504212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definedNames>
    <definedName name="_xlnm.Print_Area" localSheetId="2">'1'!$A$1:$U$36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'2'!$A$1:$AZ$68</definedName>
    <definedName name="_xlnm.Print_Area" localSheetId="21">'20'!$A$1:$P$92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'3'!$A$1:$AZ$68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'20'!$A$1:$P$92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48" l="1"/>
  <c r="R7" i="48"/>
  <c r="D22" i="2"/>
  <c r="U63" i="92"/>
  <c r="V63" i="92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T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B63" i="92"/>
  <c r="U41" i="92"/>
  <c r="V41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T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B41" i="92"/>
  <c r="U19" i="92"/>
  <c r="V19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T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B19" i="92"/>
  <c r="AH45" i="91"/>
  <c r="P45" i="91"/>
  <c r="U63" i="91"/>
  <c r="V63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T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B63" i="91"/>
  <c r="U41" i="91"/>
  <c r="V41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T41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B41" i="91"/>
  <c r="U19" i="91"/>
  <c r="V19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T19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B19" i="91"/>
  <c r="O90" i="70"/>
  <c r="O91" i="70"/>
  <c r="N92" i="70"/>
  <c r="O92" i="70"/>
  <c r="P92" i="70" s="1"/>
  <c r="O93" i="70"/>
  <c r="L92" i="70"/>
  <c r="F92" i="70"/>
  <c r="J35" i="48"/>
  <c r="J36" i="48"/>
  <c r="J37" i="48"/>
  <c r="J38" i="48"/>
  <c r="J39" i="48"/>
  <c r="J40" i="48"/>
  <c r="J41" i="48"/>
  <c r="J42" i="48"/>
  <c r="J43" i="48"/>
  <c r="J44" i="48"/>
  <c r="J45" i="48"/>
  <c r="J46" i="48"/>
  <c r="J47" i="48"/>
  <c r="J48" i="48"/>
  <c r="J49" i="48"/>
  <c r="J50" i="48"/>
  <c r="J51" i="48"/>
  <c r="J52" i="48"/>
  <c r="J53" i="48"/>
  <c r="J54" i="48"/>
  <c r="J55" i="48"/>
  <c r="J56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I32" i="46"/>
  <c r="H32" i="46"/>
  <c r="J53" i="2"/>
  <c r="I53" i="2"/>
  <c r="C83" i="66"/>
  <c r="B83" i="66"/>
  <c r="J53" i="93"/>
  <c r="I53" i="93"/>
  <c r="U29" i="87"/>
  <c r="P66" i="91"/>
  <c r="P44" i="91"/>
  <c r="AH44" i="91"/>
  <c r="J68" i="68"/>
  <c r="J69" i="68"/>
  <c r="J70" i="68"/>
  <c r="J71" i="68"/>
  <c r="J72" i="68"/>
  <c r="J73" i="68"/>
  <c r="J74" i="68"/>
  <c r="J75" i="68"/>
  <c r="J76" i="68"/>
  <c r="J77" i="68"/>
  <c r="J78" i="68"/>
  <c r="J79" i="68"/>
  <c r="J80" i="68"/>
  <c r="J81" i="68"/>
  <c r="J82" i="68"/>
  <c r="J83" i="68"/>
  <c r="J84" i="68"/>
  <c r="J85" i="68"/>
  <c r="J86" i="68"/>
  <c r="J87" i="68"/>
  <c r="J88" i="68"/>
  <c r="J89" i="68"/>
  <c r="J90" i="68"/>
  <c r="J91" i="68"/>
  <c r="J92" i="68"/>
  <c r="J93" i="68"/>
  <c r="J94" i="68"/>
  <c r="N82" i="66"/>
  <c r="O82" i="66"/>
  <c r="L82" i="66"/>
  <c r="F82" i="66"/>
  <c r="B61" i="81"/>
  <c r="C61" i="81"/>
  <c r="N90" i="86"/>
  <c r="O90" i="86"/>
  <c r="L90" i="86"/>
  <c r="F90" i="86"/>
  <c r="O37" i="93"/>
  <c r="P37" i="93"/>
  <c r="Q37" i="93" s="1"/>
  <c r="M37" i="93"/>
  <c r="G37" i="93"/>
  <c r="P82" i="66" l="1"/>
  <c r="P90" i="86"/>
  <c r="L79" i="66"/>
  <c r="N79" i="66"/>
  <c r="O79" i="66"/>
  <c r="L80" i="66"/>
  <c r="N80" i="66"/>
  <c r="O80" i="66"/>
  <c r="F79" i="66"/>
  <c r="J39" i="46"/>
  <c r="K39" i="46"/>
  <c r="L39" i="46"/>
  <c r="N39" i="46"/>
  <c r="O39" i="46"/>
  <c r="J40" i="46"/>
  <c r="K40" i="46"/>
  <c r="L40" i="46"/>
  <c r="N40" i="46"/>
  <c r="O40" i="46"/>
  <c r="R33" i="87"/>
  <c r="R31" i="87"/>
  <c r="R29" i="87"/>
  <c r="R22" i="87"/>
  <c r="R20" i="87"/>
  <c r="R18" i="87"/>
  <c r="R11" i="87"/>
  <c r="R9" i="87"/>
  <c r="R7" i="87"/>
  <c r="B32" i="70"/>
  <c r="C32" i="70"/>
  <c r="H32" i="70"/>
  <c r="I32" i="70"/>
  <c r="B32" i="36"/>
  <c r="C32" i="36"/>
  <c r="H32" i="36"/>
  <c r="I32" i="36"/>
  <c r="D81" i="86"/>
  <c r="E81" i="86"/>
  <c r="F81" i="86"/>
  <c r="D82" i="86"/>
  <c r="E82" i="86"/>
  <c r="F82" i="86"/>
  <c r="L81" i="86"/>
  <c r="N81" i="86"/>
  <c r="O81" i="86"/>
  <c r="N31" i="86"/>
  <c r="O31" i="86"/>
  <c r="L31" i="86"/>
  <c r="F31" i="86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C50" i="2"/>
  <c r="D50" i="2"/>
  <c r="C53" i="2"/>
  <c r="D53" i="2"/>
  <c r="H28" i="48"/>
  <c r="I28" i="48"/>
  <c r="B94" i="70"/>
  <c r="C94" i="70"/>
  <c r="N56" i="70"/>
  <c r="O56" i="70"/>
  <c r="N57" i="70"/>
  <c r="O57" i="70"/>
  <c r="L56" i="70"/>
  <c r="L57" i="70"/>
  <c r="F56" i="70"/>
  <c r="P80" i="66" l="1"/>
  <c r="P79" i="66"/>
  <c r="P31" i="86"/>
  <c r="P56" i="70"/>
  <c r="P40" i="46"/>
  <c r="P39" i="46"/>
  <c r="P57" i="70"/>
  <c r="P81" i="86"/>
  <c r="N93" i="68"/>
  <c r="O93" i="68"/>
  <c r="N94" i="68"/>
  <c r="O94" i="68"/>
  <c r="L93" i="68"/>
  <c r="F93" i="68"/>
  <c r="AL29" i="91"/>
  <c r="AM29" i="91"/>
  <c r="AN29" i="91"/>
  <c r="AL30" i="91"/>
  <c r="AM30" i="91"/>
  <c r="AN30" i="91"/>
  <c r="AL31" i="91"/>
  <c r="AM31" i="91"/>
  <c r="AN31" i="91"/>
  <c r="AL32" i="91"/>
  <c r="AM32" i="91"/>
  <c r="AN32" i="91"/>
  <c r="AL33" i="91"/>
  <c r="AM33" i="91"/>
  <c r="AN33" i="91"/>
  <c r="AL34" i="91"/>
  <c r="AM34" i="91"/>
  <c r="AN34" i="91"/>
  <c r="AL35" i="91"/>
  <c r="AM35" i="91"/>
  <c r="AN35" i="91"/>
  <c r="AL36" i="91"/>
  <c r="AM36" i="91"/>
  <c r="AN36" i="91"/>
  <c r="AL37" i="91"/>
  <c r="AM37" i="91"/>
  <c r="AN37" i="91"/>
  <c r="AL38" i="91"/>
  <c r="AM38" i="91"/>
  <c r="AN38" i="91"/>
  <c r="AL39" i="91"/>
  <c r="AM39" i="91"/>
  <c r="AN39" i="91"/>
  <c r="AL40" i="91"/>
  <c r="AM40" i="91"/>
  <c r="AN40" i="91"/>
  <c r="L84" i="70"/>
  <c r="N84" i="70"/>
  <c r="O84" i="70"/>
  <c r="L85" i="70"/>
  <c r="N85" i="70"/>
  <c r="O85" i="70"/>
  <c r="L86" i="70"/>
  <c r="N86" i="70"/>
  <c r="O86" i="70"/>
  <c r="L87" i="70"/>
  <c r="N87" i="70"/>
  <c r="O87" i="70"/>
  <c r="L88" i="70"/>
  <c r="N88" i="70"/>
  <c r="O88" i="70"/>
  <c r="L89" i="70"/>
  <c r="N89" i="70"/>
  <c r="O89" i="70"/>
  <c r="F84" i="70"/>
  <c r="F85" i="70"/>
  <c r="F86" i="70"/>
  <c r="F87" i="70"/>
  <c r="F88" i="70"/>
  <c r="F89" i="70"/>
  <c r="F54" i="70"/>
  <c r="F55" i="70"/>
  <c r="F57" i="70"/>
  <c r="F58" i="70"/>
  <c r="F59" i="70"/>
  <c r="F60" i="70"/>
  <c r="L54" i="70"/>
  <c r="N54" i="70"/>
  <c r="O54" i="70"/>
  <c r="L55" i="70"/>
  <c r="N55" i="70"/>
  <c r="O55" i="70"/>
  <c r="L58" i="70"/>
  <c r="N58" i="70"/>
  <c r="O58" i="70"/>
  <c r="L59" i="70"/>
  <c r="N59" i="70"/>
  <c r="O59" i="70"/>
  <c r="I32" i="86"/>
  <c r="H32" i="86"/>
  <c r="B61" i="3"/>
  <c r="C61" i="3"/>
  <c r="H61" i="3"/>
  <c r="I61" i="3"/>
  <c r="C32" i="86"/>
  <c r="B32" i="86"/>
  <c r="AY54" i="92"/>
  <c r="AQ42" i="92"/>
  <c r="AR42" i="92"/>
  <c r="AS42" i="92"/>
  <c r="AQ43" i="92"/>
  <c r="AR43" i="92"/>
  <c r="AS43" i="92"/>
  <c r="AQ44" i="92"/>
  <c r="AR44" i="92"/>
  <c r="AS44" i="92"/>
  <c r="AQ45" i="92"/>
  <c r="AR45" i="92"/>
  <c r="AS45" i="92"/>
  <c r="AQ36" i="92"/>
  <c r="AR36" i="92"/>
  <c r="AS36" i="92"/>
  <c r="AT36" i="92"/>
  <c r="AU36" i="92"/>
  <c r="AV36" i="92"/>
  <c r="AW36" i="92"/>
  <c r="AX36" i="92"/>
  <c r="AQ37" i="92"/>
  <c r="AR37" i="92"/>
  <c r="AS37" i="92"/>
  <c r="AT37" i="92"/>
  <c r="AU37" i="92"/>
  <c r="AV37" i="92"/>
  <c r="AW37" i="92"/>
  <c r="AX37" i="92"/>
  <c r="AQ38" i="92"/>
  <c r="AR38" i="92"/>
  <c r="AS38" i="92"/>
  <c r="AT38" i="92"/>
  <c r="AU38" i="92"/>
  <c r="AV38" i="92"/>
  <c r="AW38" i="92"/>
  <c r="AX38" i="92"/>
  <c r="AQ39" i="92"/>
  <c r="AR39" i="92"/>
  <c r="AS39" i="92"/>
  <c r="AT39" i="92"/>
  <c r="AU39" i="92"/>
  <c r="AV39" i="92"/>
  <c r="AW39" i="92"/>
  <c r="AX39" i="92"/>
  <c r="AQ40" i="92"/>
  <c r="AR40" i="92"/>
  <c r="AS40" i="92"/>
  <c r="AT40" i="92"/>
  <c r="AU40" i="92"/>
  <c r="AV40" i="92"/>
  <c r="AW40" i="92"/>
  <c r="AX40" i="92"/>
  <c r="AQ41" i="92"/>
  <c r="AT41" i="92"/>
  <c r="AU41" i="92"/>
  <c r="AV41" i="92"/>
  <c r="AW41" i="92"/>
  <c r="N90" i="83"/>
  <c r="O90" i="83"/>
  <c r="N91" i="83"/>
  <c r="O91" i="83"/>
  <c r="N92" i="83"/>
  <c r="O92" i="83"/>
  <c r="N93" i="83"/>
  <c r="O93" i="83"/>
  <c r="N94" i="83"/>
  <c r="O94" i="83"/>
  <c r="L90" i="83"/>
  <c r="L91" i="83"/>
  <c r="L92" i="83"/>
  <c r="L93" i="83"/>
  <c r="L94" i="83"/>
  <c r="F90" i="83"/>
  <c r="F91" i="83"/>
  <c r="F92" i="83"/>
  <c r="F93" i="83"/>
  <c r="F94" i="83"/>
  <c r="J68" i="83"/>
  <c r="J69" i="83"/>
  <c r="J70" i="83"/>
  <c r="J71" i="83"/>
  <c r="J72" i="83"/>
  <c r="J73" i="83"/>
  <c r="J74" i="83"/>
  <c r="J75" i="83"/>
  <c r="J76" i="83"/>
  <c r="J77" i="83"/>
  <c r="J78" i="83"/>
  <c r="J79" i="83"/>
  <c r="J80" i="83"/>
  <c r="J81" i="83"/>
  <c r="J82" i="83"/>
  <c r="J83" i="83"/>
  <c r="J84" i="83"/>
  <c r="J85" i="83"/>
  <c r="J86" i="83"/>
  <c r="J87" i="83"/>
  <c r="J88" i="83"/>
  <c r="J89" i="83"/>
  <c r="J90" i="83"/>
  <c r="J91" i="83"/>
  <c r="J92" i="83"/>
  <c r="J93" i="83"/>
  <c r="J94" i="83"/>
  <c r="N74" i="70"/>
  <c r="O74" i="70"/>
  <c r="L74" i="70"/>
  <c r="L75" i="70"/>
  <c r="L76" i="70"/>
  <c r="L77" i="70"/>
  <c r="L78" i="70"/>
  <c r="L79" i="70"/>
  <c r="L80" i="70"/>
  <c r="L81" i="70"/>
  <c r="L82" i="70"/>
  <c r="L83" i="70"/>
  <c r="F69" i="70"/>
  <c r="F70" i="70"/>
  <c r="F71" i="70"/>
  <c r="F72" i="70"/>
  <c r="F73" i="70"/>
  <c r="F74" i="70"/>
  <c r="F75" i="70"/>
  <c r="F76" i="70"/>
  <c r="F77" i="70"/>
  <c r="F78" i="70"/>
  <c r="F79" i="70"/>
  <c r="F80" i="70"/>
  <c r="F81" i="70"/>
  <c r="F82" i="70"/>
  <c r="F83" i="70"/>
  <c r="N60" i="70"/>
  <c r="O60" i="70"/>
  <c r="L60" i="70"/>
  <c r="F32" i="86" l="1"/>
  <c r="L32" i="86"/>
  <c r="P58" i="70"/>
  <c r="P92" i="83"/>
  <c r="P74" i="70"/>
  <c r="P86" i="70"/>
  <c r="P94" i="68"/>
  <c r="P93" i="68"/>
  <c r="P84" i="70"/>
  <c r="P87" i="70"/>
  <c r="P55" i="70"/>
  <c r="P60" i="70"/>
  <c r="AR41" i="92"/>
  <c r="P89" i="70"/>
  <c r="P88" i="70"/>
  <c r="P85" i="70"/>
  <c r="P59" i="70"/>
  <c r="P54" i="70"/>
  <c r="P90" i="83"/>
  <c r="AS41" i="92"/>
  <c r="AX41" i="92"/>
  <c r="P91" i="83"/>
  <c r="P94" i="83"/>
  <c r="P93" i="83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B61" i="70"/>
  <c r="C61" i="70"/>
  <c r="H61" i="70"/>
  <c r="I61" i="70"/>
  <c r="L18" i="70"/>
  <c r="N18" i="70"/>
  <c r="O18" i="70"/>
  <c r="L19" i="70"/>
  <c r="N19" i="70"/>
  <c r="O19" i="70"/>
  <c r="F18" i="70"/>
  <c r="N90" i="68"/>
  <c r="O90" i="68"/>
  <c r="N91" i="68"/>
  <c r="O91" i="68"/>
  <c r="L90" i="68"/>
  <c r="F90" i="68"/>
  <c r="N90" i="48"/>
  <c r="O90" i="48"/>
  <c r="L90" i="48"/>
  <c r="F90" i="48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A19" i="92"/>
  <c r="N79" i="83"/>
  <c r="O79" i="83"/>
  <c r="N80" i="83"/>
  <c r="O80" i="83"/>
  <c r="N81" i="83"/>
  <c r="O81" i="83"/>
  <c r="N82" i="83"/>
  <c r="O82" i="83"/>
  <c r="N83" i="83"/>
  <c r="O83" i="83"/>
  <c r="N84" i="83"/>
  <c r="O84" i="83"/>
  <c r="N85" i="83"/>
  <c r="O85" i="83"/>
  <c r="N86" i="83"/>
  <c r="O86" i="83"/>
  <c r="N87" i="83"/>
  <c r="O87" i="83"/>
  <c r="N88" i="83"/>
  <c r="O88" i="83"/>
  <c r="N89" i="83"/>
  <c r="O89" i="83"/>
  <c r="L79" i="83"/>
  <c r="L80" i="83"/>
  <c r="L81" i="83"/>
  <c r="L82" i="83"/>
  <c r="L83" i="83"/>
  <c r="L84" i="83"/>
  <c r="L85" i="83"/>
  <c r="L86" i="83"/>
  <c r="L87" i="83"/>
  <c r="L88" i="83"/>
  <c r="L89" i="83"/>
  <c r="F87" i="83"/>
  <c r="F88" i="83"/>
  <c r="F89" i="83"/>
  <c r="F79" i="83"/>
  <c r="F80" i="83"/>
  <c r="N29" i="83"/>
  <c r="O29" i="83"/>
  <c r="L29" i="83"/>
  <c r="L30" i="83"/>
  <c r="F29" i="83"/>
  <c r="N53" i="70"/>
  <c r="O53" i="70"/>
  <c r="L53" i="70"/>
  <c r="F53" i="70"/>
  <c r="N20" i="70"/>
  <c r="O20" i="70"/>
  <c r="F19" i="70"/>
  <c r="N84" i="68"/>
  <c r="O84" i="68"/>
  <c r="N85" i="68"/>
  <c r="O85" i="68"/>
  <c r="N86" i="68"/>
  <c r="O86" i="68"/>
  <c r="N87" i="68"/>
  <c r="O87" i="68"/>
  <c r="N88" i="68"/>
  <c r="O88" i="68"/>
  <c r="N89" i="68"/>
  <c r="O89" i="68"/>
  <c r="N92" i="68"/>
  <c r="O92" i="68"/>
  <c r="L84" i="68"/>
  <c r="L85" i="68"/>
  <c r="L86" i="68"/>
  <c r="L87" i="68"/>
  <c r="L88" i="68"/>
  <c r="L89" i="68"/>
  <c r="L91" i="68"/>
  <c r="L92" i="68"/>
  <c r="L94" i="68"/>
  <c r="F84" i="68"/>
  <c r="F85" i="68"/>
  <c r="F86" i="68"/>
  <c r="F87" i="68"/>
  <c r="F88" i="68"/>
  <c r="F89" i="68"/>
  <c r="F91" i="68"/>
  <c r="F92" i="68"/>
  <c r="F94" i="68"/>
  <c r="B61" i="68"/>
  <c r="C61" i="68"/>
  <c r="H61" i="68"/>
  <c r="I61" i="68"/>
  <c r="F81" i="66"/>
  <c r="L81" i="66"/>
  <c r="N81" i="66"/>
  <c r="O81" i="66"/>
  <c r="N49" i="48"/>
  <c r="O49" i="48"/>
  <c r="L49" i="48"/>
  <c r="F49" i="48"/>
  <c r="N88" i="47"/>
  <c r="O88" i="47"/>
  <c r="N89" i="47"/>
  <c r="O89" i="47"/>
  <c r="L88" i="47"/>
  <c r="L89" i="47"/>
  <c r="F88" i="47"/>
  <c r="N89" i="46"/>
  <c r="O89" i="46"/>
  <c r="L89" i="46"/>
  <c r="F89" i="46"/>
  <c r="P90" i="48" l="1"/>
  <c r="P88" i="47"/>
  <c r="P87" i="83"/>
  <c r="P83" i="83"/>
  <c r="P79" i="83"/>
  <c r="P89" i="46"/>
  <c r="P90" i="68"/>
  <c r="P20" i="70"/>
  <c r="P84" i="68"/>
  <c r="P49" i="48"/>
  <c r="P89" i="47"/>
  <c r="P29" i="83"/>
  <c r="N61" i="70"/>
  <c r="L61" i="70"/>
  <c r="P18" i="70"/>
  <c r="P81" i="66"/>
  <c r="F61" i="70"/>
  <c r="O61" i="70"/>
  <c r="P19" i="70"/>
  <c r="P87" i="68"/>
  <c r="P91" i="68"/>
  <c r="P86" i="83"/>
  <c r="P88" i="83"/>
  <c r="P80" i="83"/>
  <c r="P53" i="70"/>
  <c r="P92" i="68"/>
  <c r="P86" i="68"/>
  <c r="P85" i="68"/>
  <c r="P89" i="68"/>
  <c r="P88" i="68"/>
  <c r="P84" i="83"/>
  <c r="P89" i="83"/>
  <c r="P82" i="83"/>
  <c r="P85" i="83"/>
  <c r="P81" i="83"/>
  <c r="L94" i="86"/>
  <c r="F94" i="86"/>
  <c r="B95" i="86"/>
  <c r="C95" i="86"/>
  <c r="J37" i="36"/>
  <c r="H37" i="36"/>
  <c r="D37" i="36"/>
  <c r="B37" i="36"/>
  <c r="H94" i="70"/>
  <c r="I94" i="70"/>
  <c r="J59" i="70"/>
  <c r="J60" i="70"/>
  <c r="P61" i="70" l="1"/>
  <c r="N94" i="70"/>
  <c r="F94" i="70"/>
  <c r="O94" i="70"/>
  <c r="Q20" i="87"/>
  <c r="Q18" i="87"/>
  <c r="Q10" i="87"/>
  <c r="Q9" i="87"/>
  <c r="Q21" i="87"/>
  <c r="Q32" i="87"/>
  <c r="Q31" i="87"/>
  <c r="Q29" i="87"/>
  <c r="Q7" i="87"/>
  <c r="AW51" i="92"/>
  <c r="AX51" i="92"/>
  <c r="AW52" i="92"/>
  <c r="AX52" i="92"/>
  <c r="AW53" i="92"/>
  <c r="AX53" i="92"/>
  <c r="AW54" i="92"/>
  <c r="AX54" i="92"/>
  <c r="AZ54" i="92" s="1"/>
  <c r="AW55" i="92"/>
  <c r="AX55" i="92"/>
  <c r="AW56" i="92"/>
  <c r="AX56" i="92"/>
  <c r="AW57" i="92"/>
  <c r="AX57" i="92"/>
  <c r="AW58" i="92"/>
  <c r="AX58" i="92"/>
  <c r="AW59" i="92"/>
  <c r="AX59" i="92"/>
  <c r="AW60" i="92"/>
  <c r="AX60" i="92"/>
  <c r="AW61" i="92"/>
  <c r="AX61" i="92"/>
  <c r="AW62" i="92"/>
  <c r="AX62" i="92"/>
  <c r="AW63" i="92"/>
  <c r="AX63" i="92"/>
  <c r="T42" i="92"/>
  <c r="T43" i="92"/>
  <c r="T44" i="92"/>
  <c r="N78" i="66"/>
  <c r="O78" i="66"/>
  <c r="L78" i="66"/>
  <c r="F78" i="66"/>
  <c r="F64" i="66"/>
  <c r="F65" i="66"/>
  <c r="N66" i="66"/>
  <c r="O66" i="66"/>
  <c r="L66" i="66"/>
  <c r="P66" i="66" l="1"/>
  <c r="P94" i="70"/>
  <c r="P78" i="66"/>
  <c r="N90" i="47"/>
  <c r="O90" i="47"/>
  <c r="N91" i="47"/>
  <c r="O91" i="47"/>
  <c r="N92" i="47"/>
  <c r="O92" i="47"/>
  <c r="N93" i="47"/>
  <c r="O93" i="47"/>
  <c r="N94" i="47"/>
  <c r="O94" i="47"/>
  <c r="L90" i="47"/>
  <c r="L91" i="47"/>
  <c r="L92" i="47"/>
  <c r="L93" i="47"/>
  <c r="L94" i="47"/>
  <c r="F89" i="47"/>
  <c r="F90" i="47"/>
  <c r="F91" i="47"/>
  <c r="F92" i="47"/>
  <c r="F93" i="47"/>
  <c r="F94" i="47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M53" i="93"/>
  <c r="D53" i="93"/>
  <c r="C53" i="93"/>
  <c r="P52" i="93"/>
  <c r="O52" i="93"/>
  <c r="M52" i="93"/>
  <c r="G52" i="93"/>
  <c r="P51" i="93"/>
  <c r="O51" i="93"/>
  <c r="M51" i="93"/>
  <c r="G51" i="93"/>
  <c r="J50" i="93"/>
  <c r="J60" i="93" s="1"/>
  <c r="I50" i="93"/>
  <c r="D50" i="93"/>
  <c r="C50" i="93"/>
  <c r="P49" i="93"/>
  <c r="O49" i="93"/>
  <c r="M49" i="93"/>
  <c r="G49" i="93"/>
  <c r="P48" i="93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P38" i="93"/>
  <c r="O38" i="93"/>
  <c r="M38" i="93"/>
  <c r="G38" i="93"/>
  <c r="P36" i="93"/>
  <c r="O36" i="93"/>
  <c r="M36" i="93"/>
  <c r="G36" i="93"/>
  <c r="P35" i="93"/>
  <c r="O35" i="93"/>
  <c r="M35" i="93"/>
  <c r="G35" i="93"/>
  <c r="P34" i="93"/>
  <c r="O34" i="93"/>
  <c r="M34" i="93"/>
  <c r="G34" i="93"/>
  <c r="J33" i="93"/>
  <c r="I33" i="93"/>
  <c r="D33" i="93"/>
  <c r="C33" i="93"/>
  <c r="P32" i="93"/>
  <c r="O32" i="93"/>
  <c r="M32" i="93"/>
  <c r="G32" i="93"/>
  <c r="P31" i="93"/>
  <c r="O31" i="93"/>
  <c r="M31" i="93"/>
  <c r="G31" i="93"/>
  <c r="J30" i="93"/>
  <c r="I30" i="93"/>
  <c r="D30" i="93"/>
  <c r="C30" i="93"/>
  <c r="P29" i="93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I13" i="93"/>
  <c r="D13" i="93"/>
  <c r="C13" i="93"/>
  <c r="P12" i="93"/>
  <c r="O12" i="93"/>
  <c r="M12" i="93"/>
  <c r="G12" i="93"/>
  <c r="P11" i="93"/>
  <c r="O11" i="93"/>
  <c r="M11" i="93"/>
  <c r="G11" i="93"/>
  <c r="J10" i="93"/>
  <c r="I10" i="93"/>
  <c r="D10" i="93"/>
  <c r="C10" i="93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M13" i="93" l="1"/>
  <c r="P90" i="47"/>
  <c r="Q29" i="93"/>
  <c r="G13" i="93"/>
  <c r="P91" i="47"/>
  <c r="P93" i="47"/>
  <c r="Q51" i="93"/>
  <c r="Q48" i="93"/>
  <c r="M30" i="93"/>
  <c r="Q36" i="93"/>
  <c r="C20" i="93"/>
  <c r="E16" i="93" s="1"/>
  <c r="O53" i="93"/>
  <c r="Q52" i="93"/>
  <c r="Q57" i="93"/>
  <c r="G50" i="93"/>
  <c r="G47" i="93"/>
  <c r="Q49" i="93"/>
  <c r="P47" i="93"/>
  <c r="M33" i="93"/>
  <c r="O33" i="93"/>
  <c r="Q32" i="93"/>
  <c r="Q35" i="93"/>
  <c r="Q31" i="93"/>
  <c r="Q15" i="93"/>
  <c r="Q19" i="93"/>
  <c r="G10" i="93"/>
  <c r="Q9" i="93"/>
  <c r="Q8" i="93"/>
  <c r="P92" i="47"/>
  <c r="P94" i="47"/>
  <c r="Q58" i="93"/>
  <c r="Q55" i="93"/>
  <c r="Q59" i="93"/>
  <c r="I60" i="93"/>
  <c r="K53" i="93" s="1"/>
  <c r="Q56" i="93"/>
  <c r="L51" i="93"/>
  <c r="L53" i="93"/>
  <c r="L50" i="93"/>
  <c r="M50" i="93"/>
  <c r="L54" i="93"/>
  <c r="C60" i="93"/>
  <c r="E56" i="93" s="1"/>
  <c r="G53" i="93"/>
  <c r="Q54" i="93"/>
  <c r="P50" i="93"/>
  <c r="O47" i="93"/>
  <c r="Q38" i="93"/>
  <c r="I40" i="93"/>
  <c r="K33" i="93" s="1"/>
  <c r="Q34" i="93"/>
  <c r="J40" i="93"/>
  <c r="L32" i="93" s="1"/>
  <c r="Q28" i="93"/>
  <c r="G33" i="93"/>
  <c r="Q39" i="93"/>
  <c r="C40" i="93"/>
  <c r="E40" i="93" s="1"/>
  <c r="G30" i="93"/>
  <c r="P30" i="93"/>
  <c r="G27" i="93"/>
  <c r="O27" i="93"/>
  <c r="P27" i="93"/>
  <c r="I20" i="93"/>
  <c r="K13" i="93" s="1"/>
  <c r="J20" i="93"/>
  <c r="L14" i="93" s="1"/>
  <c r="O13" i="93"/>
  <c r="Q16" i="93"/>
  <c r="Q14" i="93"/>
  <c r="Q17" i="93"/>
  <c r="Q11" i="93"/>
  <c r="M10" i="93"/>
  <c r="Q12" i="93"/>
  <c r="Q18" i="93"/>
  <c r="P10" i="93"/>
  <c r="O7" i="93"/>
  <c r="G7" i="93"/>
  <c r="E46" i="93"/>
  <c r="L55" i="93"/>
  <c r="M7" i="93"/>
  <c r="O10" i="93"/>
  <c r="P13" i="93"/>
  <c r="M27" i="93"/>
  <c r="O30" i="93"/>
  <c r="P33" i="93"/>
  <c r="F46" i="93"/>
  <c r="M47" i="93"/>
  <c r="L48" i="93"/>
  <c r="O50" i="93"/>
  <c r="L52" i="93"/>
  <c r="P53" i="93"/>
  <c r="L56" i="93"/>
  <c r="L47" i="93"/>
  <c r="D20" i="93"/>
  <c r="D40" i="93"/>
  <c r="F30" i="93" s="1"/>
  <c r="K45" i="93"/>
  <c r="L49" i="93"/>
  <c r="L57" i="93"/>
  <c r="D60" i="93"/>
  <c r="P60" i="93" s="1"/>
  <c r="P7" i="93"/>
  <c r="L58" i="93"/>
  <c r="L59" i="93"/>
  <c r="Q14" i="72"/>
  <c r="R14" i="72"/>
  <c r="I14" i="72"/>
  <c r="O14" i="72"/>
  <c r="AT63" i="91"/>
  <c r="AM41" i="91"/>
  <c r="AR41" i="91"/>
  <c r="AV41" i="91"/>
  <c r="AR19" i="91"/>
  <c r="Q63" i="91"/>
  <c r="Q41" i="91"/>
  <c r="AX19" i="91"/>
  <c r="Q19" i="91"/>
  <c r="F20" i="70"/>
  <c r="F21" i="70"/>
  <c r="F22" i="70"/>
  <c r="F23" i="70"/>
  <c r="F24" i="70"/>
  <c r="F25" i="70"/>
  <c r="F26" i="70"/>
  <c r="F27" i="70"/>
  <c r="F28" i="70"/>
  <c r="L20" i="70"/>
  <c r="L21" i="70"/>
  <c r="L22" i="70"/>
  <c r="L23" i="70"/>
  <c r="L24" i="70"/>
  <c r="L25" i="70"/>
  <c r="L26" i="70"/>
  <c r="L27" i="70"/>
  <c r="L28" i="70"/>
  <c r="N21" i="70"/>
  <c r="O21" i="70"/>
  <c r="N22" i="70"/>
  <c r="O22" i="70"/>
  <c r="N23" i="70"/>
  <c r="O23" i="70"/>
  <c r="N24" i="70"/>
  <c r="O24" i="70"/>
  <c r="N25" i="70"/>
  <c r="O25" i="70"/>
  <c r="N26" i="70"/>
  <c r="O26" i="70"/>
  <c r="N27" i="70"/>
  <c r="O27" i="70"/>
  <c r="L70" i="70"/>
  <c r="L71" i="70"/>
  <c r="L72" i="70"/>
  <c r="L73" i="70"/>
  <c r="N70" i="70"/>
  <c r="O70" i="70"/>
  <c r="N71" i="70"/>
  <c r="O71" i="70"/>
  <c r="N72" i="70"/>
  <c r="O72" i="70"/>
  <c r="N73" i="70"/>
  <c r="O73" i="70"/>
  <c r="N75" i="70"/>
  <c r="O75" i="70"/>
  <c r="N76" i="70"/>
  <c r="O76" i="70"/>
  <c r="N77" i="70"/>
  <c r="O77" i="70"/>
  <c r="N78" i="70"/>
  <c r="O78" i="70"/>
  <c r="N79" i="70"/>
  <c r="O79" i="70"/>
  <c r="N80" i="70"/>
  <c r="O80" i="70"/>
  <c r="N81" i="70"/>
  <c r="O81" i="70"/>
  <c r="N82" i="70"/>
  <c r="O82" i="70"/>
  <c r="N83" i="70"/>
  <c r="O83" i="70"/>
  <c r="AY67" i="92"/>
  <c r="AR67" i="92"/>
  <c r="AH67" i="92"/>
  <c r="AG67" i="92"/>
  <c r="AF67" i="92"/>
  <c r="AE67" i="92"/>
  <c r="AV67" i="92" s="1"/>
  <c r="AD67" i="92"/>
  <c r="AU67" i="92" s="1"/>
  <c r="AC67" i="92"/>
  <c r="AT67" i="92" s="1"/>
  <c r="AB67" i="92"/>
  <c r="AA67" i="92"/>
  <c r="Z67" i="92"/>
  <c r="AQ67" i="92" s="1"/>
  <c r="Y67" i="92"/>
  <c r="AP67" i="92" s="1"/>
  <c r="X67" i="92"/>
  <c r="AO67" i="92" s="1"/>
  <c r="W67" i="92"/>
  <c r="AN67" i="92" s="1"/>
  <c r="V67" i="92"/>
  <c r="AM67" i="92" s="1"/>
  <c r="U67" i="92"/>
  <c r="AL67" i="92" s="1"/>
  <c r="T67" i="92"/>
  <c r="AK67" i="92" s="1"/>
  <c r="P67" i="92"/>
  <c r="O67" i="92"/>
  <c r="N67" i="92"/>
  <c r="M67" i="92"/>
  <c r="L67" i="92"/>
  <c r="K67" i="92"/>
  <c r="J67" i="92"/>
  <c r="AS67" i="92" s="1"/>
  <c r="I67" i="92"/>
  <c r="H67" i="92"/>
  <c r="G67" i="92"/>
  <c r="F67" i="92"/>
  <c r="E67" i="92"/>
  <c r="D67" i="92"/>
  <c r="C67" i="92"/>
  <c r="B67" i="92"/>
  <c r="AH66" i="92"/>
  <c r="AG66" i="92"/>
  <c r="AF66" i="92"/>
  <c r="AE66" i="92"/>
  <c r="AV66" i="92" s="1"/>
  <c r="AD66" i="92"/>
  <c r="AU66" i="92" s="1"/>
  <c r="AC66" i="92"/>
  <c r="AT66" i="92" s="1"/>
  <c r="AB66" i="92"/>
  <c r="AS66" i="92" s="1"/>
  <c r="AA66" i="92"/>
  <c r="AR66" i="92" s="1"/>
  <c r="Z66" i="92"/>
  <c r="AQ66" i="92" s="1"/>
  <c r="Y66" i="92"/>
  <c r="AP66" i="92" s="1"/>
  <c r="X66" i="92"/>
  <c r="AO66" i="92" s="1"/>
  <c r="W66" i="92"/>
  <c r="AN66" i="92" s="1"/>
  <c r="V66" i="92"/>
  <c r="AM66" i="92" s="1"/>
  <c r="U66" i="92"/>
  <c r="AL66" i="92" s="1"/>
  <c r="T66" i="92"/>
  <c r="AK66" i="92" s="1"/>
  <c r="P66" i="92"/>
  <c r="O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H65" i="92"/>
  <c r="AG65" i="92"/>
  <c r="AF65" i="92"/>
  <c r="AE65" i="92"/>
  <c r="AV65" i="92" s="1"/>
  <c r="AD65" i="92"/>
  <c r="AU65" i="92" s="1"/>
  <c r="AC65" i="92"/>
  <c r="AT65" i="92" s="1"/>
  <c r="AB65" i="92"/>
  <c r="AS65" i="92" s="1"/>
  <c r="AA65" i="92"/>
  <c r="AR65" i="92" s="1"/>
  <c r="Z65" i="92"/>
  <c r="AQ65" i="92" s="1"/>
  <c r="Y65" i="92"/>
  <c r="AP65" i="92" s="1"/>
  <c r="X65" i="92"/>
  <c r="AO65" i="92" s="1"/>
  <c r="W65" i="92"/>
  <c r="AN65" i="92" s="1"/>
  <c r="V65" i="92"/>
  <c r="AM65" i="92" s="1"/>
  <c r="U65" i="92"/>
  <c r="AL65" i="92" s="1"/>
  <c r="T65" i="92"/>
  <c r="AK65" i="92" s="1"/>
  <c r="P65" i="92"/>
  <c r="O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G64" i="92"/>
  <c r="AF64" i="92"/>
  <c r="AE64" i="92"/>
  <c r="AV64" i="92" s="1"/>
  <c r="AD64" i="92"/>
  <c r="AU64" i="92" s="1"/>
  <c r="AC64" i="92"/>
  <c r="AT64" i="92" s="1"/>
  <c r="AB64" i="92"/>
  <c r="AS64" i="92" s="1"/>
  <c r="AA64" i="92"/>
  <c r="AR64" i="92" s="1"/>
  <c r="Z64" i="92"/>
  <c r="AQ64" i="92" s="1"/>
  <c r="Y64" i="92"/>
  <c r="AP64" i="92" s="1"/>
  <c r="X64" i="92"/>
  <c r="AO64" i="92" s="1"/>
  <c r="W64" i="92"/>
  <c r="AN64" i="92" s="1"/>
  <c r="V64" i="92"/>
  <c r="AM64" i="92" s="1"/>
  <c r="U64" i="92"/>
  <c r="AL64" i="92" s="1"/>
  <c r="T64" i="92"/>
  <c r="AK64" i="92" s="1"/>
  <c r="P64" i="92"/>
  <c r="O64" i="92"/>
  <c r="N64" i="92"/>
  <c r="AW64" i="92" s="1"/>
  <c r="M64" i="92"/>
  <c r="L64" i="92"/>
  <c r="K64" i="92"/>
  <c r="J64" i="92"/>
  <c r="I64" i="92"/>
  <c r="H64" i="92"/>
  <c r="G64" i="92"/>
  <c r="F64" i="92"/>
  <c r="E64" i="92"/>
  <c r="D64" i="92"/>
  <c r="C64" i="92"/>
  <c r="B64" i="92"/>
  <c r="AY63" i="92"/>
  <c r="AO63" i="92"/>
  <c r="AI63" i="92"/>
  <c r="AV63" i="92"/>
  <c r="AU63" i="92"/>
  <c r="AT63" i="92"/>
  <c r="AS63" i="92"/>
  <c r="AR63" i="92"/>
  <c r="AQ63" i="92"/>
  <c r="AP63" i="92"/>
  <c r="AN63" i="92"/>
  <c r="AM63" i="92"/>
  <c r="AL63" i="92"/>
  <c r="AK63" i="92"/>
  <c r="Q63" i="92"/>
  <c r="AY62" i="92"/>
  <c r="AZ62" i="92" s="1"/>
  <c r="AV62" i="92"/>
  <c r="AU62" i="92"/>
  <c r="AT62" i="92"/>
  <c r="AS62" i="92"/>
  <c r="AR62" i="92"/>
  <c r="AQ62" i="92"/>
  <c r="AP62" i="92"/>
  <c r="AO62" i="92"/>
  <c r="AN62" i="92"/>
  <c r="AM62" i="92"/>
  <c r="AL62" i="92"/>
  <c r="AK62" i="92"/>
  <c r="AI62" i="92"/>
  <c r="Q62" i="92"/>
  <c r="AY61" i="92"/>
  <c r="AZ61" i="92" s="1"/>
  <c r="AV61" i="92"/>
  <c r="AU61" i="92"/>
  <c r="AT61" i="92"/>
  <c r="AS61" i="92"/>
  <c r="AR61" i="92"/>
  <c r="AQ61" i="92"/>
  <c r="AP61" i="92"/>
  <c r="AO61" i="92"/>
  <c r="AN61" i="92"/>
  <c r="AM61" i="92"/>
  <c r="AL61" i="92"/>
  <c r="AK61" i="92"/>
  <c r="AI61" i="92"/>
  <c r="Q61" i="92"/>
  <c r="AY60" i="92"/>
  <c r="AZ60" i="92" s="1"/>
  <c r="AV60" i="92"/>
  <c r="AU60" i="92"/>
  <c r="AT60" i="92"/>
  <c r="AS60" i="92"/>
  <c r="AR60" i="92"/>
  <c r="AQ60" i="92"/>
  <c r="AP60" i="92"/>
  <c r="AO60" i="92"/>
  <c r="AN60" i="92"/>
  <c r="AM60" i="92"/>
  <c r="AL60" i="92"/>
  <c r="AK60" i="92"/>
  <c r="AI60" i="92"/>
  <c r="Q60" i="92"/>
  <c r="AY59" i="92"/>
  <c r="AZ59" i="92" s="1"/>
  <c r="AV59" i="92"/>
  <c r="AU59" i="92"/>
  <c r="AT59" i="92"/>
  <c r="AS59" i="92"/>
  <c r="AR59" i="92"/>
  <c r="AQ59" i="92"/>
  <c r="AP59" i="92"/>
  <c r="AO59" i="92"/>
  <c r="AN59" i="92"/>
  <c r="AM59" i="92"/>
  <c r="AL59" i="92"/>
  <c r="AK59" i="92"/>
  <c r="AI59" i="92"/>
  <c r="Q59" i="92"/>
  <c r="AY58" i="92"/>
  <c r="AZ58" i="92" s="1"/>
  <c r="AV58" i="92"/>
  <c r="AU58" i="92"/>
  <c r="AT58" i="92"/>
  <c r="AS58" i="92"/>
  <c r="AR58" i="92"/>
  <c r="AQ58" i="92"/>
  <c r="AP58" i="92"/>
  <c r="AO58" i="92"/>
  <c r="AN58" i="92"/>
  <c r="AM58" i="92"/>
  <c r="AL58" i="92"/>
  <c r="AK58" i="92"/>
  <c r="AI58" i="92"/>
  <c r="Q58" i="92"/>
  <c r="AY57" i="92"/>
  <c r="AZ57" i="92" s="1"/>
  <c r="AV57" i="92"/>
  <c r="AU57" i="92"/>
  <c r="AT57" i="92"/>
  <c r="AS57" i="92"/>
  <c r="AR57" i="92"/>
  <c r="AQ57" i="92"/>
  <c r="AP57" i="92"/>
  <c r="AO57" i="92"/>
  <c r="AN57" i="92"/>
  <c r="AM57" i="92"/>
  <c r="AL57" i="92"/>
  <c r="AK57" i="92"/>
  <c r="AI57" i="92"/>
  <c r="Q57" i="92"/>
  <c r="AY56" i="92"/>
  <c r="AZ56" i="92" s="1"/>
  <c r="AV56" i="92"/>
  <c r="AU56" i="92"/>
  <c r="AT56" i="92"/>
  <c r="AS56" i="92"/>
  <c r="AR56" i="92"/>
  <c r="AQ56" i="92"/>
  <c r="AP56" i="92"/>
  <c r="AO56" i="92"/>
  <c r="AN56" i="92"/>
  <c r="AM56" i="92"/>
  <c r="AL56" i="92"/>
  <c r="AK56" i="92"/>
  <c r="AI56" i="92"/>
  <c r="Q56" i="92"/>
  <c r="AY55" i="92"/>
  <c r="AZ55" i="92" s="1"/>
  <c r="AV55" i="92"/>
  <c r="AU55" i="92"/>
  <c r="AT55" i="92"/>
  <c r="AS55" i="92"/>
  <c r="AR55" i="92"/>
  <c r="AQ55" i="92"/>
  <c r="AP55" i="92"/>
  <c r="AO55" i="92"/>
  <c r="AN55" i="92"/>
  <c r="AM55" i="92"/>
  <c r="AL55" i="92"/>
  <c r="AK55" i="92"/>
  <c r="AI55" i="92"/>
  <c r="Q55" i="92"/>
  <c r="AV54" i="92"/>
  <c r="AU54" i="92"/>
  <c r="AT54" i="92"/>
  <c r="AS54" i="92"/>
  <c r="AR54" i="92"/>
  <c r="AQ54" i="92"/>
  <c r="AP54" i="92"/>
  <c r="AO54" i="92"/>
  <c r="AN54" i="92"/>
  <c r="AM54" i="92"/>
  <c r="AL54" i="92"/>
  <c r="AK54" i="92"/>
  <c r="AI54" i="92"/>
  <c r="Q54" i="92"/>
  <c r="AY53" i="92"/>
  <c r="AZ53" i="92" s="1"/>
  <c r="AV53" i="92"/>
  <c r="AU53" i="92"/>
  <c r="AT53" i="92"/>
  <c r="AS53" i="92"/>
  <c r="AR53" i="92"/>
  <c r="AQ53" i="92"/>
  <c r="AP53" i="92"/>
  <c r="AO53" i="92"/>
  <c r="AN53" i="92"/>
  <c r="AM53" i="92"/>
  <c r="AL53" i="92"/>
  <c r="AK53" i="92"/>
  <c r="AI53" i="92"/>
  <c r="Q53" i="92"/>
  <c r="AY52" i="92"/>
  <c r="AZ52" i="92" s="1"/>
  <c r="AV52" i="92"/>
  <c r="AU52" i="92"/>
  <c r="AT52" i="92"/>
  <c r="AS52" i="92"/>
  <c r="AR52" i="92"/>
  <c r="AQ52" i="92"/>
  <c r="AP52" i="92"/>
  <c r="AO52" i="92"/>
  <c r="AN52" i="92"/>
  <c r="AM52" i="92"/>
  <c r="AL52" i="92"/>
  <c r="AK52" i="92"/>
  <c r="AI52" i="92"/>
  <c r="Q52" i="92"/>
  <c r="AY51" i="92"/>
  <c r="AZ51" i="92" s="1"/>
  <c r="AV51" i="92"/>
  <c r="AU51" i="92"/>
  <c r="AT51" i="92"/>
  <c r="AS51" i="92"/>
  <c r="AR51" i="92"/>
  <c r="AQ51" i="92"/>
  <c r="AP51" i="92"/>
  <c r="AO51" i="92"/>
  <c r="AN51" i="92"/>
  <c r="AM51" i="92"/>
  <c r="AL51" i="92"/>
  <c r="AK51" i="92"/>
  <c r="AI51" i="92"/>
  <c r="Q51" i="92"/>
  <c r="AH45" i="92"/>
  <c r="AY45" i="92" s="1"/>
  <c r="AG45" i="92"/>
  <c r="AF45" i="92"/>
  <c r="AE45" i="92"/>
  <c r="AV45" i="92" s="1"/>
  <c r="AD45" i="92"/>
  <c r="AU45" i="92" s="1"/>
  <c r="AC45" i="92"/>
  <c r="AT45" i="92" s="1"/>
  <c r="AB45" i="92"/>
  <c r="AA45" i="92"/>
  <c r="Z45" i="92"/>
  <c r="Y45" i="92"/>
  <c r="AP45" i="92" s="1"/>
  <c r="X45" i="92"/>
  <c r="AO45" i="92" s="1"/>
  <c r="W45" i="92"/>
  <c r="AN45" i="92" s="1"/>
  <c r="V45" i="92"/>
  <c r="AM45" i="92" s="1"/>
  <c r="U45" i="92"/>
  <c r="AL45" i="92" s="1"/>
  <c r="T45" i="92"/>
  <c r="AK45" i="92" s="1"/>
  <c r="P45" i="92"/>
  <c r="O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V44" i="92"/>
  <c r="AH44" i="92"/>
  <c r="AG44" i="92"/>
  <c r="AF44" i="92"/>
  <c r="AE44" i="92"/>
  <c r="AD44" i="92"/>
  <c r="AU44" i="92" s="1"/>
  <c r="AC44" i="92"/>
  <c r="AT44" i="92" s="1"/>
  <c r="AB44" i="92"/>
  <c r="AA44" i="92"/>
  <c r="Z44" i="92"/>
  <c r="Y44" i="92"/>
  <c r="AP44" i="92" s="1"/>
  <c r="X44" i="92"/>
  <c r="AO44" i="92" s="1"/>
  <c r="W44" i="92"/>
  <c r="AN44" i="92" s="1"/>
  <c r="V44" i="92"/>
  <c r="AM44" i="92" s="1"/>
  <c r="U44" i="92"/>
  <c r="AL44" i="92" s="1"/>
  <c r="AK44" i="92"/>
  <c r="P44" i="92"/>
  <c r="O44" i="92"/>
  <c r="N44" i="92"/>
  <c r="M44" i="92"/>
  <c r="L44" i="92"/>
  <c r="K44" i="92"/>
  <c r="J44" i="92"/>
  <c r="I44" i="92"/>
  <c r="H44" i="92"/>
  <c r="G44" i="92"/>
  <c r="F44" i="92"/>
  <c r="E44" i="92"/>
  <c r="D44" i="92"/>
  <c r="C44" i="92"/>
  <c r="B44" i="92"/>
  <c r="AH43" i="92"/>
  <c r="AG43" i="92"/>
  <c r="AF43" i="92"/>
  <c r="AW43" i="92" s="1"/>
  <c r="AE43" i="92"/>
  <c r="AV43" i="92" s="1"/>
  <c r="AD43" i="92"/>
  <c r="AU43" i="92" s="1"/>
  <c r="AC43" i="92"/>
  <c r="AT43" i="92" s="1"/>
  <c r="AB43" i="92"/>
  <c r="AA43" i="92"/>
  <c r="Z43" i="92"/>
  <c r="Y43" i="92"/>
  <c r="AP43" i="92" s="1"/>
  <c r="X43" i="92"/>
  <c r="AO43" i="92" s="1"/>
  <c r="W43" i="92"/>
  <c r="AN43" i="92" s="1"/>
  <c r="V43" i="92"/>
  <c r="AM43" i="92" s="1"/>
  <c r="U43" i="92"/>
  <c r="AL43" i="92" s="1"/>
  <c r="AK43" i="92"/>
  <c r="P43" i="92"/>
  <c r="O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H42" i="92"/>
  <c r="AG42" i="92"/>
  <c r="AF42" i="92"/>
  <c r="AE42" i="92"/>
  <c r="AD42" i="92"/>
  <c r="AU42" i="92" s="1"/>
  <c r="AC42" i="92"/>
  <c r="AT42" i="92" s="1"/>
  <c r="AB42" i="92"/>
  <c r="AA42" i="92"/>
  <c r="Z42" i="92"/>
  <c r="Y42" i="92"/>
  <c r="AP42" i="92" s="1"/>
  <c r="X42" i="92"/>
  <c r="AO42" i="92" s="1"/>
  <c r="W42" i="92"/>
  <c r="AN42" i="92" s="1"/>
  <c r="V42" i="92"/>
  <c r="AM42" i="92" s="1"/>
  <c r="U42" i="92"/>
  <c r="AL42" i="92" s="1"/>
  <c r="AK42" i="92"/>
  <c r="P42" i="92"/>
  <c r="O42" i="92"/>
  <c r="N42" i="92"/>
  <c r="M42" i="92"/>
  <c r="AV42" i="92" s="1"/>
  <c r="L42" i="92"/>
  <c r="K42" i="92"/>
  <c r="J42" i="92"/>
  <c r="I42" i="92"/>
  <c r="H42" i="92"/>
  <c r="G42" i="92"/>
  <c r="F42" i="92"/>
  <c r="E42" i="92"/>
  <c r="D42" i="92"/>
  <c r="C42" i="92"/>
  <c r="B42" i="92"/>
  <c r="AI41" i="92"/>
  <c r="AP41" i="92"/>
  <c r="AO41" i="92"/>
  <c r="AN41" i="92"/>
  <c r="AM41" i="92"/>
  <c r="AL41" i="92"/>
  <c r="AK41" i="92"/>
  <c r="Q41" i="92"/>
  <c r="AY40" i="92"/>
  <c r="AZ40" i="92" s="1"/>
  <c r="AP40" i="92"/>
  <c r="AO40" i="92"/>
  <c r="AN40" i="92"/>
  <c r="AM40" i="92"/>
  <c r="AL40" i="92"/>
  <c r="AK40" i="92"/>
  <c r="AI40" i="92"/>
  <c r="Q40" i="92"/>
  <c r="AY39" i="92"/>
  <c r="AZ39" i="92" s="1"/>
  <c r="AP39" i="92"/>
  <c r="AO39" i="92"/>
  <c r="AN39" i="92"/>
  <c r="AM39" i="92"/>
  <c r="AL39" i="92"/>
  <c r="AK39" i="92"/>
  <c r="AI39" i="92"/>
  <c r="Q39" i="92"/>
  <c r="AY38" i="92"/>
  <c r="AZ38" i="92" s="1"/>
  <c r="AP38" i="92"/>
  <c r="AO38" i="92"/>
  <c r="AN38" i="92"/>
  <c r="AM38" i="92"/>
  <c r="AL38" i="92"/>
  <c r="AK38" i="92"/>
  <c r="AI38" i="92"/>
  <c r="Q38" i="92"/>
  <c r="AY37" i="92"/>
  <c r="AZ37" i="92" s="1"/>
  <c r="AP37" i="92"/>
  <c r="AO37" i="92"/>
  <c r="AN37" i="92"/>
  <c r="AM37" i="92"/>
  <c r="AL37" i="92"/>
  <c r="AK37" i="92"/>
  <c r="AI37" i="92"/>
  <c r="Q37" i="92"/>
  <c r="AY36" i="92"/>
  <c r="AZ36" i="92" s="1"/>
  <c r="AP36" i="92"/>
  <c r="AO36" i="92"/>
  <c r="AN36" i="92"/>
  <c r="AM36" i="92"/>
  <c r="AL36" i="92"/>
  <c r="AK36" i="92"/>
  <c r="AI36" i="92"/>
  <c r="Q36" i="92"/>
  <c r="AY35" i="92"/>
  <c r="AX35" i="92"/>
  <c r="AW35" i="92"/>
  <c r="AV35" i="92"/>
  <c r="AU35" i="92"/>
  <c r="AT35" i="92"/>
  <c r="AS35" i="92"/>
  <c r="AR35" i="92"/>
  <c r="AQ35" i="92"/>
  <c r="AP35" i="92"/>
  <c r="AO35" i="92"/>
  <c r="AN35" i="92"/>
  <c r="AM35" i="92"/>
  <c r="AL35" i="92"/>
  <c r="AK35" i="92"/>
  <c r="AI35" i="92"/>
  <c r="Q35" i="92"/>
  <c r="AY34" i="92"/>
  <c r="AX34" i="92"/>
  <c r="AW34" i="92"/>
  <c r="AV34" i="92"/>
  <c r="AU34" i="92"/>
  <c r="AT34" i="92"/>
  <c r="AS34" i="92"/>
  <c r="AR34" i="92"/>
  <c r="AQ34" i="92"/>
  <c r="AP34" i="92"/>
  <c r="AO34" i="92"/>
  <c r="AN34" i="92"/>
  <c r="AM34" i="92"/>
  <c r="AL34" i="92"/>
  <c r="AK34" i="92"/>
  <c r="AI34" i="92"/>
  <c r="Q34" i="92"/>
  <c r="AY33" i="92"/>
  <c r="AX33" i="92"/>
  <c r="AW33" i="92"/>
  <c r="AV33" i="92"/>
  <c r="AU33" i="92"/>
  <c r="AT33" i="92"/>
  <c r="AS33" i="92"/>
  <c r="AR33" i="92"/>
  <c r="AQ33" i="92"/>
  <c r="AP33" i="92"/>
  <c r="AO33" i="92"/>
  <c r="AN33" i="92"/>
  <c r="AM33" i="92"/>
  <c r="AL33" i="92"/>
  <c r="AK33" i="92"/>
  <c r="AI33" i="92"/>
  <c r="Q33" i="92"/>
  <c r="AY32" i="92"/>
  <c r="AX32" i="92"/>
  <c r="AW32" i="92"/>
  <c r="AV32" i="92"/>
  <c r="AU32" i="92"/>
  <c r="AT32" i="92"/>
  <c r="AS32" i="92"/>
  <c r="AR32" i="92"/>
  <c r="AQ32" i="92"/>
  <c r="AP32" i="92"/>
  <c r="AO32" i="92"/>
  <c r="AN32" i="92"/>
  <c r="AM32" i="92"/>
  <c r="AL32" i="92"/>
  <c r="AK32" i="92"/>
  <c r="AI32" i="92"/>
  <c r="Q32" i="92"/>
  <c r="AY31" i="92"/>
  <c r="AX31" i="92"/>
  <c r="AW31" i="92"/>
  <c r="AV31" i="92"/>
  <c r="AU31" i="92"/>
  <c r="AT31" i="92"/>
  <c r="AS31" i="92"/>
  <c r="AR31" i="92"/>
  <c r="AQ31" i="92"/>
  <c r="AP31" i="92"/>
  <c r="AO31" i="92"/>
  <c r="AN31" i="92"/>
  <c r="AM31" i="92"/>
  <c r="AL31" i="92"/>
  <c r="AK31" i="92"/>
  <c r="AI31" i="92"/>
  <c r="Q31" i="92"/>
  <c r="AY30" i="92"/>
  <c r="AX30" i="92"/>
  <c r="AW30" i="92"/>
  <c r="AV30" i="92"/>
  <c r="AU30" i="92"/>
  <c r="AT30" i="92"/>
  <c r="AS30" i="92"/>
  <c r="AR30" i="92"/>
  <c r="AQ30" i="92"/>
  <c r="AP30" i="92"/>
  <c r="AO30" i="92"/>
  <c r="AN30" i="92"/>
  <c r="AM30" i="92"/>
  <c r="AL30" i="92"/>
  <c r="AK30" i="92"/>
  <c r="AI30" i="92"/>
  <c r="Q30" i="92"/>
  <c r="AY29" i="92"/>
  <c r="AX29" i="92"/>
  <c r="AW29" i="92"/>
  <c r="AV29" i="92"/>
  <c r="AU29" i="92"/>
  <c r="AT29" i="92"/>
  <c r="AS29" i="92"/>
  <c r="AR29" i="92"/>
  <c r="AQ29" i="92"/>
  <c r="AP29" i="92"/>
  <c r="AO29" i="92"/>
  <c r="AN29" i="92"/>
  <c r="AM29" i="92"/>
  <c r="AL29" i="92"/>
  <c r="AK29" i="92"/>
  <c r="AI29" i="92"/>
  <c r="Q29" i="92"/>
  <c r="Q26" i="92"/>
  <c r="Q48" i="92" s="1"/>
  <c r="AI48" i="92" s="1"/>
  <c r="AZ48" i="92" s="1"/>
  <c r="S24" i="92"/>
  <c r="AS23" i="92"/>
  <c r="AH23" i="92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AL23" i="92" s="1"/>
  <c r="T23" i="92"/>
  <c r="AK23" i="92" s="1"/>
  <c r="P23" i="92"/>
  <c r="O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H22" i="92"/>
  <c r="AG22" i="92"/>
  <c r="AF22" i="92"/>
  <c r="AE22" i="92"/>
  <c r="AV22" i="92" s="1"/>
  <c r="AD22" i="92"/>
  <c r="AU22" i="92" s="1"/>
  <c r="AC22" i="92"/>
  <c r="AT22" i="92" s="1"/>
  <c r="AB22" i="92"/>
  <c r="AS22" i="92" s="1"/>
  <c r="AA22" i="92"/>
  <c r="AR22" i="92" s="1"/>
  <c r="Z22" i="92"/>
  <c r="AQ22" i="92" s="1"/>
  <c r="Y22" i="92"/>
  <c r="AP22" i="92" s="1"/>
  <c r="X22" i="92"/>
  <c r="AO22" i="92" s="1"/>
  <c r="W22" i="92"/>
  <c r="AN22" i="92" s="1"/>
  <c r="V22" i="92"/>
  <c r="AM22" i="92" s="1"/>
  <c r="U22" i="92"/>
  <c r="AL22" i="92" s="1"/>
  <c r="T22" i="92"/>
  <c r="P22" i="92"/>
  <c r="O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K22" i="92" s="1"/>
  <c r="AH21" i="92"/>
  <c r="AG21" i="92"/>
  <c r="AF21" i="92"/>
  <c r="AE21" i="92"/>
  <c r="AV21" i="92" s="1"/>
  <c r="AD21" i="92"/>
  <c r="AU21" i="92" s="1"/>
  <c r="AC21" i="92"/>
  <c r="AT21" i="92" s="1"/>
  <c r="AB21" i="92"/>
  <c r="AS21" i="92" s="1"/>
  <c r="AA21" i="92"/>
  <c r="AR21" i="92" s="1"/>
  <c r="Z21" i="92"/>
  <c r="AQ21" i="92" s="1"/>
  <c r="Y21" i="92"/>
  <c r="AP21" i="92" s="1"/>
  <c r="X21" i="92"/>
  <c r="AO21" i="92" s="1"/>
  <c r="W21" i="92"/>
  <c r="AN21" i="92" s="1"/>
  <c r="V21" i="92"/>
  <c r="AM21" i="92" s="1"/>
  <c r="U21" i="92"/>
  <c r="AL21" i="92" s="1"/>
  <c r="T21" i="92"/>
  <c r="AK21" i="92" s="1"/>
  <c r="P21" i="92"/>
  <c r="O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T20" i="92"/>
  <c r="AH20" i="92"/>
  <c r="AG20" i="92"/>
  <c r="AF20" i="92"/>
  <c r="AW20" i="92" s="1"/>
  <c r="AE20" i="92"/>
  <c r="AV20" i="92" s="1"/>
  <c r="AD20" i="92"/>
  <c r="AU20" i="92" s="1"/>
  <c r="AC20" i="92"/>
  <c r="AB20" i="92"/>
  <c r="AS20" i="92" s="1"/>
  <c r="AA20" i="92"/>
  <c r="AR20" i="92" s="1"/>
  <c r="Z20" i="92"/>
  <c r="AQ20" i="92" s="1"/>
  <c r="Y20" i="92"/>
  <c r="AP20" i="92" s="1"/>
  <c r="X20" i="92"/>
  <c r="AO20" i="92" s="1"/>
  <c r="W20" i="92"/>
  <c r="AN20" i="92" s="1"/>
  <c r="V20" i="92"/>
  <c r="AM20" i="92" s="1"/>
  <c r="U20" i="92"/>
  <c r="AL20" i="92" s="1"/>
  <c r="T20" i="92"/>
  <c r="AK20" i="92" s="1"/>
  <c r="P20" i="92"/>
  <c r="O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T19" i="92"/>
  <c r="AK19" i="92"/>
  <c r="AX19" i="92"/>
  <c r="AW19" i="92"/>
  <c r="AV19" i="92"/>
  <c r="AU19" i="92"/>
  <c r="AS19" i="92"/>
  <c r="AR19" i="92"/>
  <c r="AQ19" i="92"/>
  <c r="AP19" i="92"/>
  <c r="AO19" i="92"/>
  <c r="AN19" i="92"/>
  <c r="AM19" i="92"/>
  <c r="AL19" i="92"/>
  <c r="A63" i="92"/>
  <c r="AY18" i="92"/>
  <c r="AX18" i="92"/>
  <c r="AW18" i="92"/>
  <c r="AV18" i="92"/>
  <c r="AV23" i="92" s="1"/>
  <c r="AU18" i="92"/>
  <c r="AU23" i="92" s="1"/>
  <c r="AT18" i="92"/>
  <c r="AT23" i="92" s="1"/>
  <c r="AS18" i="92"/>
  <c r="AR18" i="92"/>
  <c r="AR23" i="92" s="1"/>
  <c r="AQ18" i="92"/>
  <c r="AQ23" i="92" s="1"/>
  <c r="AP18" i="92"/>
  <c r="AP23" i="92" s="1"/>
  <c r="AO18" i="92"/>
  <c r="AO23" i="92" s="1"/>
  <c r="AN18" i="92"/>
  <c r="AN23" i="92" s="1"/>
  <c r="AM18" i="92"/>
  <c r="AM23" i="92" s="1"/>
  <c r="AL18" i="92"/>
  <c r="AK18" i="92"/>
  <c r="AI18" i="92"/>
  <c r="Q18" i="92"/>
  <c r="AY17" i="92"/>
  <c r="AZ17" i="92" s="1"/>
  <c r="AX17" i="92"/>
  <c r="AW17" i="92"/>
  <c r="AV17" i="92"/>
  <c r="AU17" i="92"/>
  <c r="AT17" i="92"/>
  <c r="AS17" i="92"/>
  <c r="AR17" i="92"/>
  <c r="AQ17" i="92"/>
  <c r="AP17" i="92"/>
  <c r="AO17" i="92"/>
  <c r="AN17" i="92"/>
  <c r="AM17" i="92"/>
  <c r="AL17" i="92"/>
  <c r="AK17" i="92"/>
  <c r="AI17" i="92"/>
  <c r="Q17" i="92"/>
  <c r="AY16" i="92"/>
  <c r="AX16" i="92"/>
  <c r="AW16" i="92"/>
  <c r="AV16" i="92"/>
  <c r="AU16" i="92"/>
  <c r="AT16" i="92"/>
  <c r="AS16" i="92"/>
  <c r="AR16" i="92"/>
  <c r="AQ16" i="92"/>
  <c r="AP16" i="92"/>
  <c r="AO16" i="92"/>
  <c r="AN16" i="92"/>
  <c r="AM16" i="92"/>
  <c r="AL16" i="92"/>
  <c r="AK16" i="92"/>
  <c r="AI16" i="92"/>
  <c r="Q16" i="92"/>
  <c r="AY15" i="92"/>
  <c r="AX15" i="92"/>
  <c r="AW15" i="92"/>
  <c r="AV15" i="92"/>
  <c r="AU15" i="92"/>
  <c r="AT15" i="92"/>
  <c r="AS15" i="92"/>
  <c r="AR15" i="92"/>
  <c r="AQ15" i="92"/>
  <c r="AP15" i="92"/>
  <c r="AO15" i="92"/>
  <c r="AN15" i="92"/>
  <c r="AM15" i="92"/>
  <c r="AL15" i="92"/>
  <c r="AK15" i="92"/>
  <c r="AI15" i="92"/>
  <c r="Q15" i="92"/>
  <c r="AY14" i="92"/>
  <c r="AX14" i="92"/>
  <c r="AW14" i="92"/>
  <c r="AV14" i="92"/>
  <c r="AU14" i="92"/>
  <c r="AT14" i="92"/>
  <c r="AS14" i="92"/>
  <c r="AR14" i="92"/>
  <c r="AQ14" i="92"/>
  <c r="AP14" i="92"/>
  <c r="AO14" i="92"/>
  <c r="AN14" i="92"/>
  <c r="AM14" i="92"/>
  <c r="AL14" i="92"/>
  <c r="AK14" i="92"/>
  <c r="AI14" i="92"/>
  <c r="Q14" i="92"/>
  <c r="AY13" i="92"/>
  <c r="AX13" i="92"/>
  <c r="AW13" i="92"/>
  <c r="AV13" i="92"/>
  <c r="AU13" i="92"/>
  <c r="AT13" i="92"/>
  <c r="AS13" i="92"/>
  <c r="AR13" i="92"/>
  <c r="AQ13" i="92"/>
  <c r="AP13" i="92"/>
  <c r="AO13" i="92"/>
  <c r="AN13" i="92"/>
  <c r="AM13" i="92"/>
  <c r="AL13" i="92"/>
  <c r="AK13" i="92"/>
  <c r="AI13" i="92"/>
  <c r="Q13" i="92"/>
  <c r="AY12" i="92"/>
  <c r="AX12" i="92"/>
  <c r="AW12" i="92"/>
  <c r="AV12" i="92"/>
  <c r="AU12" i="92"/>
  <c r="AT12" i="92"/>
  <c r="AS12" i="92"/>
  <c r="AR12" i="92"/>
  <c r="AQ12" i="92"/>
  <c r="AP12" i="92"/>
  <c r="AO12" i="92"/>
  <c r="AN12" i="92"/>
  <c r="AM12" i="92"/>
  <c r="AL12" i="92"/>
  <c r="AK12" i="92"/>
  <c r="AI12" i="92"/>
  <c r="Q12" i="92"/>
  <c r="AY11" i="92"/>
  <c r="AX11" i="92"/>
  <c r="AW11" i="92"/>
  <c r="AV11" i="92"/>
  <c r="AU11" i="92"/>
  <c r="AT11" i="92"/>
  <c r="AS11" i="92"/>
  <c r="AR11" i="92"/>
  <c r="AQ11" i="92"/>
  <c r="AP11" i="92"/>
  <c r="AO11" i="92"/>
  <c r="AN11" i="92"/>
  <c r="AM11" i="92"/>
  <c r="AL11" i="92"/>
  <c r="AK11" i="92"/>
  <c r="AI11" i="92"/>
  <c r="Q11" i="92"/>
  <c r="AY10" i="92"/>
  <c r="AX10" i="92"/>
  <c r="AW10" i="92"/>
  <c r="AV10" i="92"/>
  <c r="AU10" i="92"/>
  <c r="AT10" i="92"/>
  <c r="AS10" i="92"/>
  <c r="AR10" i="92"/>
  <c r="AQ10" i="92"/>
  <c r="AP10" i="92"/>
  <c r="AO10" i="92"/>
  <c r="AN10" i="92"/>
  <c r="AM10" i="92"/>
  <c r="AL10" i="92"/>
  <c r="AK10" i="92"/>
  <c r="AI10" i="92"/>
  <c r="Q10" i="92"/>
  <c r="AY9" i="92"/>
  <c r="AX9" i="92"/>
  <c r="AW9" i="92"/>
  <c r="AV9" i="92"/>
  <c r="AU9" i="92"/>
  <c r="AT9" i="92"/>
  <c r="AS9" i="92"/>
  <c r="AR9" i="92"/>
  <c r="AQ9" i="92"/>
  <c r="AP9" i="92"/>
  <c r="AO9" i="92"/>
  <c r="AN9" i="92"/>
  <c r="AM9" i="92"/>
  <c r="AL9" i="92"/>
  <c r="AK9" i="92"/>
  <c r="AI9" i="92"/>
  <c r="Q9" i="92"/>
  <c r="AY8" i="92"/>
  <c r="AX8" i="92"/>
  <c r="AW8" i="92"/>
  <c r="AV8" i="92"/>
  <c r="AU8" i="92"/>
  <c r="AT8" i="92"/>
  <c r="AS8" i="92"/>
  <c r="AR8" i="92"/>
  <c r="AQ8" i="92"/>
  <c r="AP8" i="92"/>
  <c r="AO8" i="92"/>
  <c r="AN8" i="92"/>
  <c r="AM8" i="92"/>
  <c r="AL8" i="92"/>
  <c r="AK8" i="92"/>
  <c r="AI8" i="92"/>
  <c r="Q8" i="92"/>
  <c r="AY7" i="92"/>
  <c r="AX7" i="92"/>
  <c r="AW7" i="92"/>
  <c r="AV7" i="92"/>
  <c r="AU7" i="92"/>
  <c r="AT7" i="92"/>
  <c r="AS7" i="92"/>
  <c r="AR7" i="92"/>
  <c r="AQ7" i="92"/>
  <c r="AP7" i="92"/>
  <c r="AO7" i="92"/>
  <c r="AN7" i="92"/>
  <c r="AM7" i="92"/>
  <c r="AL7" i="92"/>
  <c r="AK7" i="92"/>
  <c r="AI7" i="92"/>
  <c r="Q7" i="92"/>
  <c r="AT67" i="91"/>
  <c r="AH67" i="91"/>
  <c r="AY67" i="91" s="1"/>
  <c r="AG67" i="91"/>
  <c r="AF67" i="91"/>
  <c r="AE67" i="91"/>
  <c r="AV67" i="91" s="1"/>
  <c r="AD67" i="91"/>
  <c r="AU67" i="91" s="1"/>
  <c r="AC67" i="91"/>
  <c r="AB67" i="91"/>
  <c r="AS67" i="91" s="1"/>
  <c r="AA67" i="91"/>
  <c r="AR67" i="91" s="1"/>
  <c r="Z67" i="91"/>
  <c r="AQ67" i="91" s="1"/>
  <c r="Y67" i="91"/>
  <c r="AP67" i="91" s="1"/>
  <c r="X67" i="91"/>
  <c r="W67" i="91"/>
  <c r="AN67" i="91" s="1"/>
  <c r="V67" i="91"/>
  <c r="AM67" i="91" s="1"/>
  <c r="U67" i="91"/>
  <c r="AL67" i="91" s="1"/>
  <c r="T67" i="91"/>
  <c r="AK67" i="91" s="1"/>
  <c r="P67" i="91"/>
  <c r="O67" i="91"/>
  <c r="N67" i="91"/>
  <c r="M67" i="91"/>
  <c r="L67" i="91"/>
  <c r="K67" i="91"/>
  <c r="J67" i="91"/>
  <c r="I67" i="91"/>
  <c r="H67" i="91"/>
  <c r="G67" i="91"/>
  <c r="F67" i="91"/>
  <c r="AO67" i="91" s="1"/>
  <c r="E67" i="91"/>
  <c r="D67" i="91"/>
  <c r="C67" i="91"/>
  <c r="B67" i="91"/>
  <c r="AH66" i="91"/>
  <c r="AY66" i="91" s="1"/>
  <c r="AG66" i="91"/>
  <c r="AF66" i="91"/>
  <c r="AE66" i="91"/>
  <c r="AV66" i="91" s="1"/>
  <c r="AD66" i="91"/>
  <c r="AU66" i="91" s="1"/>
  <c r="AC66" i="91"/>
  <c r="AT66" i="91" s="1"/>
  <c r="AB66" i="91"/>
  <c r="AS66" i="91" s="1"/>
  <c r="AA66" i="91"/>
  <c r="AR66" i="91" s="1"/>
  <c r="Z66" i="91"/>
  <c r="AQ66" i="91" s="1"/>
  <c r="Y66" i="91"/>
  <c r="AP66" i="91" s="1"/>
  <c r="X66" i="91"/>
  <c r="AO66" i="91" s="1"/>
  <c r="W66" i="91"/>
  <c r="AN66" i="91" s="1"/>
  <c r="V66" i="91"/>
  <c r="AM66" i="91" s="1"/>
  <c r="U66" i="91"/>
  <c r="AL66" i="91" s="1"/>
  <c r="T66" i="91"/>
  <c r="AK66" i="91" s="1"/>
  <c r="O66" i="91"/>
  <c r="Q66" i="91" s="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H65" i="91"/>
  <c r="AG65" i="91"/>
  <c r="AF65" i="91"/>
  <c r="AE65" i="91"/>
  <c r="AV65" i="91" s="1"/>
  <c r="AD65" i="91"/>
  <c r="AU65" i="91" s="1"/>
  <c r="AC65" i="91"/>
  <c r="AT65" i="91" s="1"/>
  <c r="AB65" i="91"/>
  <c r="AS65" i="91" s="1"/>
  <c r="AA65" i="91"/>
  <c r="AR65" i="91" s="1"/>
  <c r="Z65" i="91"/>
  <c r="AQ65" i="91" s="1"/>
  <c r="Y65" i="91"/>
  <c r="AP65" i="91" s="1"/>
  <c r="X65" i="91"/>
  <c r="AO65" i="91" s="1"/>
  <c r="W65" i="91"/>
  <c r="AN65" i="91" s="1"/>
  <c r="V65" i="91"/>
  <c r="AM65" i="91" s="1"/>
  <c r="U65" i="91"/>
  <c r="AL65" i="91" s="1"/>
  <c r="T65" i="91"/>
  <c r="AK65" i="91" s="1"/>
  <c r="P65" i="91"/>
  <c r="O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H64" i="91"/>
  <c r="AG64" i="91"/>
  <c r="AF64" i="91"/>
  <c r="AE64" i="91"/>
  <c r="AV64" i="91" s="1"/>
  <c r="AD64" i="91"/>
  <c r="AU64" i="91" s="1"/>
  <c r="AC64" i="91"/>
  <c r="AT64" i="91" s="1"/>
  <c r="AB64" i="91"/>
  <c r="AS64" i="91" s="1"/>
  <c r="AA64" i="91"/>
  <c r="AR64" i="91" s="1"/>
  <c r="Z64" i="91"/>
  <c r="AQ64" i="91" s="1"/>
  <c r="Y64" i="91"/>
  <c r="AP64" i="91" s="1"/>
  <c r="X64" i="91"/>
  <c r="AO64" i="91" s="1"/>
  <c r="W64" i="91"/>
  <c r="AN64" i="91" s="1"/>
  <c r="V64" i="91"/>
  <c r="AM64" i="91" s="1"/>
  <c r="U64" i="91"/>
  <c r="AL64" i="91" s="1"/>
  <c r="T64" i="91"/>
  <c r="AK64" i="91" s="1"/>
  <c r="P64" i="91"/>
  <c r="O64" i="91"/>
  <c r="N64" i="91"/>
  <c r="M64" i="91"/>
  <c r="L64" i="91"/>
  <c r="K64" i="91"/>
  <c r="J64" i="91"/>
  <c r="I64" i="91"/>
  <c r="H64" i="91"/>
  <c r="G64" i="91"/>
  <c r="F64" i="91"/>
  <c r="E64" i="91"/>
  <c r="D64" i="91"/>
  <c r="C64" i="91"/>
  <c r="B64" i="91"/>
  <c r="AI63" i="91"/>
  <c r="AW63" i="91"/>
  <c r="AV63" i="91"/>
  <c r="AU63" i="91"/>
  <c r="AR63" i="91"/>
  <c r="AQ63" i="91"/>
  <c r="AP63" i="91"/>
  <c r="AO63" i="91"/>
  <c r="AN63" i="91"/>
  <c r="AM63" i="91"/>
  <c r="AL63" i="91"/>
  <c r="AK63" i="91"/>
  <c r="A63" i="91"/>
  <c r="AY62" i="91"/>
  <c r="AZ62" i="91" s="1"/>
  <c r="AX62" i="91"/>
  <c r="AW62" i="91"/>
  <c r="AV62" i="91"/>
  <c r="AU62" i="91"/>
  <c r="AT62" i="91"/>
  <c r="AS62" i="91"/>
  <c r="AR62" i="91"/>
  <c r="AQ62" i="91"/>
  <c r="AP62" i="91"/>
  <c r="AO62" i="91"/>
  <c r="AN62" i="91"/>
  <c r="AM62" i="91"/>
  <c r="AL62" i="91"/>
  <c r="AK62" i="91"/>
  <c r="AI62" i="91"/>
  <c r="Q62" i="91"/>
  <c r="AY61" i="91"/>
  <c r="AX61" i="91"/>
  <c r="AW61" i="91"/>
  <c r="AV61" i="91"/>
  <c r="AU61" i="91"/>
  <c r="AT61" i="91"/>
  <c r="AS61" i="91"/>
  <c r="AR61" i="91"/>
  <c r="AQ61" i="91"/>
  <c r="AP61" i="91"/>
  <c r="AO61" i="91"/>
  <c r="AN61" i="91"/>
  <c r="AM61" i="91"/>
  <c r="AL61" i="91"/>
  <c r="AK61" i="91"/>
  <c r="AI61" i="91"/>
  <c r="Q61" i="91"/>
  <c r="AY60" i="91"/>
  <c r="AX60" i="91"/>
  <c r="AW60" i="91"/>
  <c r="AV60" i="91"/>
  <c r="AU60" i="91"/>
  <c r="AT60" i="91"/>
  <c r="AS60" i="91"/>
  <c r="AR60" i="91"/>
  <c r="AQ60" i="91"/>
  <c r="AP60" i="91"/>
  <c r="AO60" i="91"/>
  <c r="AN60" i="91"/>
  <c r="AM60" i="91"/>
  <c r="AL60" i="91"/>
  <c r="AK60" i="91"/>
  <c r="AI60" i="91"/>
  <c r="Q60" i="91"/>
  <c r="AY59" i="9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L59" i="91"/>
  <c r="AK59" i="91"/>
  <c r="AI59" i="91"/>
  <c r="Q59" i="91"/>
  <c r="AY58" i="91"/>
  <c r="AX58" i="91"/>
  <c r="AW58" i="91"/>
  <c r="AV58" i="91"/>
  <c r="AU58" i="91"/>
  <c r="AT58" i="91"/>
  <c r="AS58" i="91"/>
  <c r="AR58" i="91"/>
  <c r="AQ58" i="91"/>
  <c r="AP58" i="91"/>
  <c r="AO58" i="91"/>
  <c r="AN58" i="91"/>
  <c r="AM58" i="91"/>
  <c r="AL58" i="91"/>
  <c r="AK58" i="91"/>
  <c r="AI58" i="91"/>
  <c r="Q58" i="91"/>
  <c r="AY57" i="91"/>
  <c r="AX57" i="91"/>
  <c r="AW57" i="91"/>
  <c r="AV57" i="91"/>
  <c r="AU57" i="91"/>
  <c r="AT57" i="91"/>
  <c r="AS57" i="91"/>
  <c r="AR57" i="91"/>
  <c r="AQ57" i="91"/>
  <c r="AP57" i="91"/>
  <c r="AO57" i="91"/>
  <c r="AN57" i="91"/>
  <c r="AM57" i="91"/>
  <c r="AL57" i="91"/>
  <c r="AK57" i="91"/>
  <c r="AI57" i="91"/>
  <c r="Q57" i="91"/>
  <c r="AY56" i="91"/>
  <c r="AX56" i="91"/>
  <c r="AW56" i="91"/>
  <c r="AV56" i="91"/>
  <c r="AU56" i="91"/>
  <c r="AT56" i="91"/>
  <c r="AS56" i="91"/>
  <c r="AR56" i="91"/>
  <c r="AQ56" i="91"/>
  <c r="AP56" i="91"/>
  <c r="AO56" i="91"/>
  <c r="AN56" i="91"/>
  <c r="AM56" i="91"/>
  <c r="AL56" i="91"/>
  <c r="AK56" i="91"/>
  <c r="AI56" i="91"/>
  <c r="Q56" i="91"/>
  <c r="AY55" i="91"/>
  <c r="AX55" i="91"/>
  <c r="AW55" i="91"/>
  <c r="AV55" i="91"/>
  <c r="AU55" i="91"/>
  <c r="AT55" i="91"/>
  <c r="AS55" i="91"/>
  <c r="AR55" i="91"/>
  <c r="AQ55" i="91"/>
  <c r="AP55" i="91"/>
  <c r="AO55" i="91"/>
  <c r="AN55" i="91"/>
  <c r="AM55" i="91"/>
  <c r="AL55" i="91"/>
  <c r="AK55" i="91"/>
  <c r="AI55" i="91"/>
  <c r="Q55" i="91"/>
  <c r="AY54" i="91"/>
  <c r="AX54" i="91"/>
  <c r="AW54" i="91"/>
  <c r="AV54" i="91"/>
  <c r="AU54" i="91"/>
  <c r="AT54" i="91"/>
  <c r="AS54" i="91"/>
  <c r="AR54" i="91"/>
  <c r="AQ54" i="91"/>
  <c r="AP54" i="91"/>
  <c r="AO54" i="91"/>
  <c r="AN54" i="91"/>
  <c r="AM54" i="91"/>
  <c r="AL54" i="91"/>
  <c r="AK54" i="91"/>
  <c r="AI54" i="91"/>
  <c r="Q54" i="91"/>
  <c r="AY53" i="91"/>
  <c r="AX53" i="91"/>
  <c r="AW53" i="91"/>
  <c r="AV53" i="91"/>
  <c r="AU53" i="91"/>
  <c r="AT53" i="91"/>
  <c r="AS53" i="91"/>
  <c r="AR53" i="91"/>
  <c r="AQ53" i="91"/>
  <c r="AP53" i="91"/>
  <c r="AO53" i="91"/>
  <c r="AN53" i="91"/>
  <c r="AM53" i="91"/>
  <c r="AL53" i="91"/>
  <c r="AK53" i="91"/>
  <c r="AI53" i="91"/>
  <c r="Q53" i="91"/>
  <c r="AY52" i="91"/>
  <c r="AX52" i="91"/>
  <c r="AW52" i="91"/>
  <c r="AV52" i="91"/>
  <c r="AU52" i="91"/>
  <c r="AT52" i="91"/>
  <c r="AS52" i="91"/>
  <c r="AR52" i="91"/>
  <c r="AQ52" i="91"/>
  <c r="AP52" i="91"/>
  <c r="AO52" i="91"/>
  <c r="AN52" i="91"/>
  <c r="AM52" i="91"/>
  <c r="AL52" i="91"/>
  <c r="AK52" i="91"/>
  <c r="AI52" i="91"/>
  <c r="Q52" i="91"/>
  <c r="AY51" i="91"/>
  <c r="AX51" i="91"/>
  <c r="AW51" i="91"/>
  <c r="AV51" i="91"/>
  <c r="AU51" i="91"/>
  <c r="AT51" i="91"/>
  <c r="AS51" i="91"/>
  <c r="AR51" i="91"/>
  <c r="AQ51" i="91"/>
  <c r="AP51" i="91"/>
  <c r="AO51" i="91"/>
  <c r="AN51" i="91"/>
  <c r="AM51" i="91"/>
  <c r="AL51" i="91"/>
  <c r="AK51" i="91"/>
  <c r="AI51" i="91"/>
  <c r="Q51" i="91"/>
  <c r="AZ48" i="91"/>
  <c r="AY45" i="91"/>
  <c r="AZ45" i="91" s="1"/>
  <c r="AU45" i="91"/>
  <c r="AT45" i="91"/>
  <c r="AS45" i="91"/>
  <c r="AP45" i="91"/>
  <c r="AM45" i="91"/>
  <c r="AL45" i="91"/>
  <c r="AK45" i="91"/>
  <c r="AI45" i="91"/>
  <c r="AG45" i="91"/>
  <c r="AF45" i="91"/>
  <c r="AE45" i="91"/>
  <c r="AD45" i="91"/>
  <c r="AC45" i="91"/>
  <c r="AB45" i="91"/>
  <c r="AA45" i="91"/>
  <c r="AR45" i="91" s="1"/>
  <c r="Z45" i="91"/>
  <c r="AQ45" i="91" s="1"/>
  <c r="Y45" i="91"/>
  <c r="X45" i="91"/>
  <c r="AO45" i="91" s="1"/>
  <c r="W45" i="91"/>
  <c r="V45" i="91"/>
  <c r="U45" i="91"/>
  <c r="T45" i="91"/>
  <c r="Q45" i="91"/>
  <c r="O45" i="91"/>
  <c r="N45" i="91"/>
  <c r="M45" i="91"/>
  <c r="AV45" i="91" s="1"/>
  <c r="L45" i="91"/>
  <c r="K45" i="91"/>
  <c r="J45" i="91"/>
  <c r="I45" i="91"/>
  <c r="H45" i="91"/>
  <c r="G45" i="91"/>
  <c r="F45" i="91"/>
  <c r="E45" i="91"/>
  <c r="AN45" i="91" s="1"/>
  <c r="D45" i="91"/>
  <c r="C45" i="91"/>
  <c r="B45" i="91"/>
  <c r="AY44" i="91"/>
  <c r="AV44" i="91"/>
  <c r="AS44" i="91"/>
  <c r="AR44" i="91"/>
  <c r="AQ44" i="91"/>
  <c r="AN44" i="91"/>
  <c r="AK44" i="91"/>
  <c r="AG44" i="91"/>
  <c r="AI44" i="91" s="1"/>
  <c r="AF44" i="91"/>
  <c r="AE44" i="91"/>
  <c r="AD44" i="91"/>
  <c r="AU44" i="91" s="1"/>
  <c r="AC44" i="91"/>
  <c r="AB44" i="91"/>
  <c r="AA44" i="91"/>
  <c r="Z44" i="91"/>
  <c r="Y44" i="91"/>
  <c r="AP44" i="91" s="1"/>
  <c r="X44" i="91"/>
  <c r="AO44" i="91" s="1"/>
  <c r="W44" i="91"/>
  <c r="V44" i="91"/>
  <c r="AM44" i="91" s="1"/>
  <c r="U44" i="91"/>
  <c r="T44" i="91"/>
  <c r="O44" i="91"/>
  <c r="Q44" i="91" s="1"/>
  <c r="N44" i="91"/>
  <c r="M44" i="91"/>
  <c r="L44" i="91"/>
  <c r="K44" i="91"/>
  <c r="AT44" i="91" s="1"/>
  <c r="J44" i="91"/>
  <c r="I44" i="91"/>
  <c r="H44" i="91"/>
  <c r="G44" i="91"/>
  <c r="F44" i="91"/>
  <c r="E44" i="91"/>
  <c r="D44" i="91"/>
  <c r="C44" i="91"/>
  <c r="AL44" i="91" s="1"/>
  <c r="B44" i="91"/>
  <c r="AH43" i="91"/>
  <c r="AG43" i="91"/>
  <c r="AF43" i="91"/>
  <c r="AE43" i="91"/>
  <c r="AV43" i="91" s="1"/>
  <c r="AD43" i="91"/>
  <c r="AU43" i="91" s="1"/>
  <c r="AC43" i="91"/>
  <c r="AT43" i="91" s="1"/>
  <c r="AB43" i="91"/>
  <c r="AS43" i="91" s="1"/>
  <c r="AA43" i="91"/>
  <c r="AR43" i="91" s="1"/>
  <c r="Z43" i="91"/>
  <c r="AQ43" i="91" s="1"/>
  <c r="Y43" i="91"/>
  <c r="X43" i="91"/>
  <c r="AO43" i="91" s="1"/>
  <c r="W43" i="91"/>
  <c r="AN43" i="91" s="1"/>
  <c r="V43" i="91"/>
  <c r="AM43" i="91" s="1"/>
  <c r="U43" i="91"/>
  <c r="AL43" i="91" s="1"/>
  <c r="T43" i="91"/>
  <c r="AK43" i="91" s="1"/>
  <c r="P43" i="91"/>
  <c r="O43" i="91"/>
  <c r="N43" i="91"/>
  <c r="M43" i="91"/>
  <c r="L43" i="91"/>
  <c r="K43" i="91"/>
  <c r="J43" i="91"/>
  <c r="I43" i="91"/>
  <c r="H43" i="91"/>
  <c r="G43" i="91"/>
  <c r="AP43" i="91" s="1"/>
  <c r="F43" i="91"/>
  <c r="E43" i="91"/>
  <c r="D43" i="91"/>
  <c r="C43" i="91"/>
  <c r="B43" i="91"/>
  <c r="AH42" i="91"/>
  <c r="AG42" i="91"/>
  <c r="AF42" i="91"/>
  <c r="AE42" i="91"/>
  <c r="AV42" i="91" s="1"/>
  <c r="AD42" i="91"/>
  <c r="AU42" i="91" s="1"/>
  <c r="AC42" i="91"/>
  <c r="AT42" i="91" s="1"/>
  <c r="AB42" i="91"/>
  <c r="AS42" i="91" s="1"/>
  <c r="AA42" i="91"/>
  <c r="AR42" i="91" s="1"/>
  <c r="Z42" i="91"/>
  <c r="AQ42" i="91" s="1"/>
  <c r="Y42" i="91"/>
  <c r="AP42" i="91" s="1"/>
  <c r="X42" i="91"/>
  <c r="AO42" i="91" s="1"/>
  <c r="W42" i="91"/>
  <c r="AN42" i="91" s="1"/>
  <c r="V42" i="91"/>
  <c r="AM42" i="91" s="1"/>
  <c r="U42" i="91"/>
  <c r="AL42" i="91" s="1"/>
  <c r="T42" i="91"/>
  <c r="AK42" i="91" s="1"/>
  <c r="P42" i="91"/>
  <c r="O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X41" i="91"/>
  <c r="AW41" i="91"/>
  <c r="AU41" i="91"/>
  <c r="AT41" i="91"/>
  <c r="AQ41" i="91"/>
  <c r="AP41" i="91"/>
  <c r="AO41" i="91"/>
  <c r="AN41" i="91"/>
  <c r="AL41" i="91"/>
  <c r="AK41" i="91"/>
  <c r="A41" i="91"/>
  <c r="AY40" i="91"/>
  <c r="AX40" i="91"/>
  <c r="AW40" i="91"/>
  <c r="AV40" i="91"/>
  <c r="AU40" i="91"/>
  <c r="AT40" i="91"/>
  <c r="AS40" i="91"/>
  <c r="AR40" i="91"/>
  <c r="AQ40" i="91"/>
  <c r="AP40" i="91"/>
  <c r="AO40" i="91"/>
  <c r="AK40" i="91"/>
  <c r="AI40" i="91"/>
  <c r="Q40" i="91"/>
  <c r="AY39" i="91"/>
  <c r="AX39" i="91"/>
  <c r="AW39" i="91"/>
  <c r="AV39" i="91"/>
  <c r="AU39" i="91"/>
  <c r="AT39" i="91"/>
  <c r="AS39" i="91"/>
  <c r="AR39" i="91"/>
  <c r="AQ39" i="91"/>
  <c r="AP39" i="91"/>
  <c r="AO39" i="91"/>
  <c r="AK39" i="91"/>
  <c r="AI39" i="91"/>
  <c r="Q39" i="91"/>
  <c r="AY38" i="91"/>
  <c r="AX38" i="91"/>
  <c r="AW38" i="91"/>
  <c r="AV38" i="91"/>
  <c r="AU38" i="91"/>
  <c r="AT38" i="91"/>
  <c r="AS38" i="91"/>
  <c r="AR38" i="91"/>
  <c r="AQ38" i="91"/>
  <c r="AP38" i="91"/>
  <c r="AO38" i="91"/>
  <c r="AK38" i="91"/>
  <c r="AI38" i="91"/>
  <c r="Q38" i="91"/>
  <c r="AY37" i="91"/>
  <c r="AX37" i="91"/>
  <c r="AW37" i="91"/>
  <c r="AV37" i="91"/>
  <c r="AU37" i="91"/>
  <c r="AT37" i="91"/>
  <c r="AS37" i="91"/>
  <c r="AR37" i="91"/>
  <c r="AQ37" i="91"/>
  <c r="AP37" i="91"/>
  <c r="AO37" i="91"/>
  <c r="AK37" i="91"/>
  <c r="AI37" i="91"/>
  <c r="Q37" i="91"/>
  <c r="AY36" i="91"/>
  <c r="AX36" i="91"/>
  <c r="AW36" i="91"/>
  <c r="AV36" i="91"/>
  <c r="AU36" i="91"/>
  <c r="AT36" i="91"/>
  <c r="AS36" i="91"/>
  <c r="AR36" i="91"/>
  <c r="AQ36" i="91"/>
  <c r="AP36" i="91"/>
  <c r="AO36" i="91"/>
  <c r="AK36" i="91"/>
  <c r="AI36" i="91"/>
  <c r="Q36" i="91"/>
  <c r="AY35" i="91"/>
  <c r="AX35" i="91"/>
  <c r="AW35" i="91"/>
  <c r="AV35" i="91"/>
  <c r="AU35" i="91"/>
  <c r="AT35" i="91"/>
  <c r="AS35" i="91"/>
  <c r="AR35" i="91"/>
  <c r="AQ35" i="91"/>
  <c r="AP35" i="91"/>
  <c r="AO35" i="91"/>
  <c r="AK35" i="91"/>
  <c r="AI35" i="91"/>
  <c r="Q35" i="91"/>
  <c r="AY34" i="91"/>
  <c r="AX34" i="91"/>
  <c r="AW34" i="91"/>
  <c r="AV34" i="91"/>
  <c r="AU34" i="91"/>
  <c r="AT34" i="91"/>
  <c r="AS34" i="91"/>
  <c r="AR34" i="91"/>
  <c r="AQ34" i="91"/>
  <c r="AP34" i="91"/>
  <c r="AO34" i="91"/>
  <c r="AK34" i="91"/>
  <c r="AI34" i="91"/>
  <c r="Q34" i="91"/>
  <c r="AY33" i="91"/>
  <c r="AX33" i="91"/>
  <c r="AW33" i="91"/>
  <c r="AV33" i="91"/>
  <c r="AU33" i="91"/>
  <c r="AT33" i="91"/>
  <c r="AS33" i="91"/>
  <c r="AR33" i="91"/>
  <c r="AQ33" i="91"/>
  <c r="AP33" i="91"/>
  <c r="AO33" i="91"/>
  <c r="AK33" i="91"/>
  <c r="AI33" i="91"/>
  <c r="Q33" i="91"/>
  <c r="AY32" i="91"/>
  <c r="AX32" i="91"/>
  <c r="AW32" i="91"/>
  <c r="AV32" i="91"/>
  <c r="AU32" i="91"/>
  <c r="AT32" i="91"/>
  <c r="AS32" i="91"/>
  <c r="AR32" i="91"/>
  <c r="AQ32" i="91"/>
  <c r="AP32" i="91"/>
  <c r="AO32" i="91"/>
  <c r="AK32" i="91"/>
  <c r="AI32" i="91"/>
  <c r="Q32" i="91"/>
  <c r="AY31" i="91"/>
  <c r="AX31" i="91"/>
  <c r="AW31" i="91"/>
  <c r="AV31" i="91"/>
  <c r="AU31" i="91"/>
  <c r="AT31" i="91"/>
  <c r="AS31" i="91"/>
  <c r="AR31" i="91"/>
  <c r="AQ31" i="91"/>
  <c r="AP31" i="91"/>
  <c r="AO31" i="91"/>
  <c r="AK31" i="91"/>
  <c r="AI31" i="91"/>
  <c r="Q31" i="91"/>
  <c r="AY30" i="91"/>
  <c r="AX30" i="91"/>
  <c r="AW30" i="91"/>
  <c r="AV30" i="91"/>
  <c r="AU30" i="91"/>
  <c r="AT30" i="91"/>
  <c r="AS30" i="91"/>
  <c r="AR30" i="91"/>
  <c r="AQ30" i="91"/>
  <c r="AP30" i="91"/>
  <c r="AO30" i="91"/>
  <c r="AK30" i="91"/>
  <c r="AI30" i="91"/>
  <c r="Q30" i="91"/>
  <c r="AY29" i="91"/>
  <c r="AX29" i="91"/>
  <c r="AW29" i="91"/>
  <c r="AV29" i="91"/>
  <c r="AU29" i="91"/>
  <c r="AT29" i="91"/>
  <c r="AS29" i="91"/>
  <c r="AR29" i="91"/>
  <c r="AQ29" i="91"/>
  <c r="AP29" i="91"/>
  <c r="AO29" i="91"/>
  <c r="AK29" i="91"/>
  <c r="AI29" i="91"/>
  <c r="Q29" i="91"/>
  <c r="AZ26" i="91"/>
  <c r="AH23" i="91"/>
  <c r="AY23" i="91" s="1"/>
  <c r="AG23" i="91"/>
  <c r="AF23" i="91"/>
  <c r="AW23" i="91" s="1"/>
  <c r="AE23" i="91"/>
  <c r="AV23" i="91" s="1"/>
  <c r="AD23" i="91"/>
  <c r="AU23" i="91" s="1"/>
  <c r="AC23" i="91"/>
  <c r="AT23" i="91" s="1"/>
  <c r="AB23" i="91"/>
  <c r="AS23" i="91" s="1"/>
  <c r="AA23" i="91"/>
  <c r="AR23" i="91" s="1"/>
  <c r="Z23" i="91"/>
  <c r="Y23" i="91"/>
  <c r="AP23" i="91" s="1"/>
  <c r="X23" i="91"/>
  <c r="AO23" i="91" s="1"/>
  <c r="W23" i="91"/>
  <c r="AN23" i="91" s="1"/>
  <c r="V23" i="91"/>
  <c r="AM23" i="91" s="1"/>
  <c r="U23" i="91"/>
  <c r="AL23" i="91" s="1"/>
  <c r="T23" i="91"/>
  <c r="AK23" i="91" s="1"/>
  <c r="P23" i="91"/>
  <c r="O23" i="91"/>
  <c r="N23" i="91"/>
  <c r="M23" i="91"/>
  <c r="L23" i="91"/>
  <c r="K23" i="91"/>
  <c r="J23" i="91"/>
  <c r="I23" i="91"/>
  <c r="H23" i="91"/>
  <c r="AQ23" i="91" s="1"/>
  <c r="G23" i="91"/>
  <c r="F23" i="91"/>
  <c r="E23" i="91"/>
  <c r="D23" i="91"/>
  <c r="C23" i="91"/>
  <c r="B23" i="91"/>
  <c r="AH22" i="91"/>
  <c r="AG22" i="91"/>
  <c r="AF22" i="91"/>
  <c r="AE22" i="91"/>
  <c r="AV22" i="91" s="1"/>
  <c r="AD22" i="91"/>
  <c r="AU22" i="91" s="1"/>
  <c r="AC22" i="91"/>
  <c r="AT22" i="91" s="1"/>
  <c r="AB22" i="91"/>
  <c r="AS22" i="91" s="1"/>
  <c r="AA22" i="91"/>
  <c r="AR22" i="91" s="1"/>
  <c r="Z22" i="91"/>
  <c r="AQ22" i="91" s="1"/>
  <c r="Y22" i="91"/>
  <c r="AP22" i="91" s="1"/>
  <c r="X22" i="91"/>
  <c r="AO22" i="91" s="1"/>
  <c r="W22" i="91"/>
  <c r="AN22" i="91" s="1"/>
  <c r="V22" i="91"/>
  <c r="AM22" i="91" s="1"/>
  <c r="U22" i="91"/>
  <c r="AL22" i="91" s="1"/>
  <c r="T22" i="91"/>
  <c r="AK22" i="91" s="1"/>
  <c r="P22" i="91"/>
  <c r="O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H21" i="91"/>
  <c r="AG21" i="91"/>
  <c r="AF21" i="91"/>
  <c r="AW21" i="91" s="1"/>
  <c r="AE21" i="91"/>
  <c r="AV21" i="91" s="1"/>
  <c r="AD21" i="91"/>
  <c r="AU21" i="91" s="1"/>
  <c r="AC21" i="91"/>
  <c r="AT21" i="91" s="1"/>
  <c r="AB21" i="91"/>
  <c r="AS21" i="91" s="1"/>
  <c r="AA21" i="91"/>
  <c r="AR21" i="91" s="1"/>
  <c r="Z21" i="91"/>
  <c r="AQ21" i="91" s="1"/>
  <c r="Y21" i="91"/>
  <c r="AP21" i="91" s="1"/>
  <c r="X21" i="91"/>
  <c r="AO21" i="91" s="1"/>
  <c r="W21" i="91"/>
  <c r="AN21" i="91" s="1"/>
  <c r="V21" i="91"/>
  <c r="AM21" i="91" s="1"/>
  <c r="U21" i="91"/>
  <c r="AL21" i="91" s="1"/>
  <c r="T21" i="91"/>
  <c r="AK21" i="91" s="1"/>
  <c r="P21" i="91"/>
  <c r="O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H20" i="91"/>
  <c r="AG20" i="91"/>
  <c r="AF20" i="91"/>
  <c r="AE20" i="91"/>
  <c r="AV20" i="91" s="1"/>
  <c r="AD20" i="91"/>
  <c r="AU20" i="91" s="1"/>
  <c r="AC20" i="91"/>
  <c r="AT20" i="91" s="1"/>
  <c r="AB20" i="91"/>
  <c r="AS20" i="91" s="1"/>
  <c r="AA20" i="91"/>
  <c r="AR20" i="91" s="1"/>
  <c r="Z20" i="91"/>
  <c r="AQ20" i="91" s="1"/>
  <c r="Y20" i="91"/>
  <c r="AP20" i="91" s="1"/>
  <c r="X20" i="91"/>
  <c r="AO20" i="91" s="1"/>
  <c r="W20" i="91"/>
  <c r="AN20" i="91" s="1"/>
  <c r="V20" i="91"/>
  <c r="AM20" i="91" s="1"/>
  <c r="U20" i="91"/>
  <c r="AL20" i="91" s="1"/>
  <c r="T20" i="91"/>
  <c r="AK20" i="91" s="1"/>
  <c r="P20" i="91"/>
  <c r="O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AW19" i="91"/>
  <c r="AV19" i="91"/>
  <c r="AT19" i="91"/>
  <c r="AQ19" i="91"/>
  <c r="AP19" i="91"/>
  <c r="AO19" i="91"/>
  <c r="AN19" i="91"/>
  <c r="AL19" i="91"/>
  <c r="AK19" i="91"/>
  <c r="AY18" i="91"/>
  <c r="AX18" i="91"/>
  <c r="AW18" i="91"/>
  <c r="AV18" i="91"/>
  <c r="AU18" i="91"/>
  <c r="AT18" i="91"/>
  <c r="AS18" i="91"/>
  <c r="AR18" i="91"/>
  <c r="AQ18" i="91"/>
  <c r="AP18" i="91"/>
  <c r="AO18" i="91"/>
  <c r="AN18" i="91"/>
  <c r="AM18" i="91"/>
  <c r="AL18" i="91"/>
  <c r="AK18" i="91"/>
  <c r="AI18" i="91"/>
  <c r="Q18" i="91"/>
  <c r="AY17" i="91"/>
  <c r="AZ17" i="91" s="1"/>
  <c r="AX17" i="91"/>
  <c r="AW17" i="91"/>
  <c r="AV17" i="91"/>
  <c r="AU17" i="91"/>
  <c r="AT17" i="91"/>
  <c r="AS17" i="91"/>
  <c r="AR17" i="91"/>
  <c r="AQ17" i="91"/>
  <c r="AP17" i="91"/>
  <c r="AO17" i="91"/>
  <c r="AN17" i="91"/>
  <c r="AM17" i="91"/>
  <c r="AL17" i="91"/>
  <c r="AK17" i="91"/>
  <c r="AI17" i="91"/>
  <c r="Q17" i="91"/>
  <c r="AY16" i="91"/>
  <c r="AX16" i="91"/>
  <c r="AW16" i="91"/>
  <c r="AV16" i="91"/>
  <c r="AU16" i="91"/>
  <c r="AT16" i="91"/>
  <c r="AS16" i="91"/>
  <c r="AR16" i="91"/>
  <c r="AQ16" i="91"/>
  <c r="AP16" i="91"/>
  <c r="AO16" i="91"/>
  <c r="AN16" i="91"/>
  <c r="AM16" i="91"/>
  <c r="AL16" i="91"/>
  <c r="AK16" i="91"/>
  <c r="AI16" i="91"/>
  <c r="Q16" i="91"/>
  <c r="AY15" i="91"/>
  <c r="AX15" i="91"/>
  <c r="AW15" i="91"/>
  <c r="AV15" i="91"/>
  <c r="AU15" i="91"/>
  <c r="AT15" i="91"/>
  <c r="AS15" i="91"/>
  <c r="AR15" i="91"/>
  <c r="AQ15" i="91"/>
  <c r="AP15" i="91"/>
  <c r="AO15" i="91"/>
  <c r="AN15" i="91"/>
  <c r="AM15" i="91"/>
  <c r="AL15" i="91"/>
  <c r="AK15" i="91"/>
  <c r="AI15" i="91"/>
  <c r="Q15" i="91"/>
  <c r="AY14" i="91"/>
  <c r="AX14" i="91"/>
  <c r="AW14" i="91"/>
  <c r="AV14" i="91"/>
  <c r="AU14" i="91"/>
  <c r="AT14" i="91"/>
  <c r="AS14" i="91"/>
  <c r="AR14" i="91"/>
  <c r="AQ14" i="91"/>
  <c r="AP14" i="91"/>
  <c r="AO14" i="91"/>
  <c r="AN14" i="91"/>
  <c r="AM14" i="91"/>
  <c r="AL14" i="91"/>
  <c r="AK14" i="91"/>
  <c r="AI14" i="91"/>
  <c r="Q14" i="91"/>
  <c r="AY13" i="91"/>
  <c r="AX13" i="91"/>
  <c r="AW13" i="91"/>
  <c r="AV13" i="91"/>
  <c r="AU13" i="91"/>
  <c r="AT13" i="91"/>
  <c r="AS13" i="91"/>
  <c r="AR13" i="91"/>
  <c r="AQ13" i="91"/>
  <c r="AP13" i="91"/>
  <c r="AO13" i="91"/>
  <c r="AN13" i="91"/>
  <c r="AM13" i="91"/>
  <c r="AL13" i="91"/>
  <c r="AK13" i="91"/>
  <c r="AI13" i="91"/>
  <c r="Q13" i="91"/>
  <c r="AY12" i="91"/>
  <c r="AX12" i="91"/>
  <c r="AW12" i="91"/>
  <c r="AV12" i="91"/>
  <c r="AU12" i="91"/>
  <c r="AT12" i="91"/>
  <c r="AS12" i="91"/>
  <c r="AR12" i="91"/>
  <c r="AQ12" i="91"/>
  <c r="AP12" i="91"/>
  <c r="AO12" i="91"/>
  <c r="AN12" i="91"/>
  <c r="AM12" i="91"/>
  <c r="AL12" i="91"/>
  <c r="AK12" i="91"/>
  <c r="AI12" i="91"/>
  <c r="Q12" i="91"/>
  <c r="AY11" i="91"/>
  <c r="AX11" i="91"/>
  <c r="AW11" i="91"/>
  <c r="AV11" i="91"/>
  <c r="AU11" i="91"/>
  <c r="AT11" i="91"/>
  <c r="AS11" i="91"/>
  <c r="AR11" i="91"/>
  <c r="AQ11" i="91"/>
  <c r="AP11" i="91"/>
  <c r="AO11" i="91"/>
  <c r="AN11" i="91"/>
  <c r="AM11" i="91"/>
  <c r="AL11" i="91"/>
  <c r="AK11" i="91"/>
  <c r="AI11" i="91"/>
  <c r="Q11" i="91"/>
  <c r="AY10" i="91"/>
  <c r="AX10" i="91"/>
  <c r="AW10" i="91"/>
  <c r="AV10" i="91"/>
  <c r="AU10" i="91"/>
  <c r="AT10" i="91"/>
  <c r="AS10" i="91"/>
  <c r="AR10" i="91"/>
  <c r="AQ10" i="91"/>
  <c r="AP10" i="91"/>
  <c r="AO10" i="91"/>
  <c r="AN10" i="91"/>
  <c r="AM10" i="91"/>
  <c r="AL10" i="91"/>
  <c r="AK10" i="91"/>
  <c r="AI10" i="91"/>
  <c r="Q10" i="91"/>
  <c r="AY9" i="91"/>
  <c r="AX9" i="91"/>
  <c r="AW9" i="91"/>
  <c r="AV9" i="91"/>
  <c r="AU9" i="91"/>
  <c r="AT9" i="91"/>
  <c r="AS9" i="91"/>
  <c r="AR9" i="91"/>
  <c r="AQ9" i="91"/>
  <c r="AP9" i="91"/>
  <c r="AO9" i="91"/>
  <c r="AN9" i="91"/>
  <c r="AM9" i="91"/>
  <c r="AL9" i="91"/>
  <c r="AK9" i="91"/>
  <c r="AI9" i="91"/>
  <c r="Q9" i="91"/>
  <c r="AY8" i="91"/>
  <c r="AX8" i="91"/>
  <c r="AW8" i="91"/>
  <c r="AV8" i="91"/>
  <c r="AU8" i="91"/>
  <c r="AT8" i="91"/>
  <c r="AS8" i="91"/>
  <c r="AR8" i="91"/>
  <c r="AQ8" i="91"/>
  <c r="AP8" i="91"/>
  <c r="AO8" i="91"/>
  <c r="AN8" i="91"/>
  <c r="AM8" i="91"/>
  <c r="AL8" i="91"/>
  <c r="AK8" i="91"/>
  <c r="AI8" i="91"/>
  <c r="Q8" i="91"/>
  <c r="AY7" i="91"/>
  <c r="AX7" i="91"/>
  <c r="AW7" i="91"/>
  <c r="AV7" i="91"/>
  <c r="AU7" i="91"/>
  <c r="AT7" i="91"/>
  <c r="AS7" i="91"/>
  <c r="AR7" i="91"/>
  <c r="AQ7" i="91"/>
  <c r="AP7" i="91"/>
  <c r="AO7" i="91"/>
  <c r="AN7" i="91"/>
  <c r="AM7" i="91"/>
  <c r="AL7" i="91"/>
  <c r="AK7" i="91"/>
  <c r="AI7" i="91"/>
  <c r="Q7" i="91"/>
  <c r="AI67" i="92" l="1"/>
  <c r="Q67" i="92"/>
  <c r="Q45" i="92"/>
  <c r="AZ18" i="92"/>
  <c r="AI23" i="92"/>
  <c r="Q23" i="92"/>
  <c r="Q67" i="91"/>
  <c r="AZ36" i="91"/>
  <c r="AZ38" i="91"/>
  <c r="AZ40" i="91"/>
  <c r="AZ18" i="91"/>
  <c r="Q23" i="91"/>
  <c r="AZ15" i="92"/>
  <c r="AY66" i="92"/>
  <c r="AZ61" i="91"/>
  <c r="AZ39" i="91"/>
  <c r="AZ15" i="91"/>
  <c r="Q22" i="91"/>
  <c r="AI65" i="92"/>
  <c r="AZ16" i="92"/>
  <c r="AZ14" i="92"/>
  <c r="AI21" i="92"/>
  <c r="AI22" i="92"/>
  <c r="AZ60" i="91"/>
  <c r="AZ59" i="91"/>
  <c r="AI43" i="91"/>
  <c r="Q43" i="91"/>
  <c r="AZ16" i="91"/>
  <c r="AZ12" i="91"/>
  <c r="Q21" i="91"/>
  <c r="AY22" i="91"/>
  <c r="Q66" i="92"/>
  <c r="AI44" i="92"/>
  <c r="Q44" i="92"/>
  <c r="Q22" i="92"/>
  <c r="AZ57" i="91"/>
  <c r="AZ37" i="91"/>
  <c r="AZ14" i="91"/>
  <c r="AI43" i="92"/>
  <c r="AZ13" i="92"/>
  <c r="AZ58" i="91"/>
  <c r="AZ35" i="91"/>
  <c r="Q65" i="92"/>
  <c r="AZ35" i="92"/>
  <c r="AI65" i="91"/>
  <c r="AZ34" i="91"/>
  <c r="AZ13" i="91"/>
  <c r="AX42" i="92"/>
  <c r="AW67" i="92"/>
  <c r="AW66" i="92"/>
  <c r="AZ34" i="92"/>
  <c r="AZ29" i="92"/>
  <c r="Q43" i="92"/>
  <c r="AZ10" i="92"/>
  <c r="AZ12" i="92"/>
  <c r="AW21" i="92"/>
  <c r="Q21" i="92"/>
  <c r="AW23" i="92"/>
  <c r="AW64" i="91"/>
  <c r="AW66" i="91"/>
  <c r="AW65" i="91"/>
  <c r="AZ31" i="91"/>
  <c r="AW44" i="91"/>
  <c r="AI21" i="91"/>
  <c r="AW20" i="91"/>
  <c r="AZ56" i="91"/>
  <c r="Q65" i="91"/>
  <c r="AW65" i="92"/>
  <c r="AW44" i="92"/>
  <c r="AW42" i="92"/>
  <c r="AW45" i="92"/>
  <c r="AW22" i="92"/>
  <c r="AX22" i="92"/>
  <c r="AW67" i="91"/>
  <c r="AW45" i="91"/>
  <c r="AW43" i="91"/>
  <c r="AW42" i="91"/>
  <c r="AW22" i="91"/>
  <c r="AY20" i="91"/>
  <c r="AZ30" i="92"/>
  <c r="AZ33" i="92"/>
  <c r="AZ8" i="92"/>
  <c r="AZ9" i="92"/>
  <c r="AZ11" i="92"/>
  <c r="AZ55" i="91"/>
  <c r="AZ33" i="91"/>
  <c r="AZ32" i="91"/>
  <c r="AZ10" i="91"/>
  <c r="AZ11" i="91"/>
  <c r="AZ9" i="91"/>
  <c r="K19" i="93"/>
  <c r="L11" i="93"/>
  <c r="L10" i="93"/>
  <c r="AX67" i="92"/>
  <c r="AZ67" i="92" s="1"/>
  <c r="Q64" i="92"/>
  <c r="AZ31" i="92"/>
  <c r="AZ32" i="92"/>
  <c r="AI42" i="92"/>
  <c r="Q42" i="92"/>
  <c r="AZ54" i="91"/>
  <c r="AZ30" i="91"/>
  <c r="Q10" i="93"/>
  <c r="E14" i="93"/>
  <c r="E19" i="93"/>
  <c r="E10" i="93"/>
  <c r="E11" i="93"/>
  <c r="AX66" i="92"/>
  <c r="AY65" i="92"/>
  <c r="AY42" i="91"/>
  <c r="AX44" i="91"/>
  <c r="AZ44" i="91" s="1"/>
  <c r="AX21" i="91"/>
  <c r="AX22" i="91"/>
  <c r="P21" i="70"/>
  <c r="Q53" i="93"/>
  <c r="Q50" i="93"/>
  <c r="Q33" i="93"/>
  <c r="L18" i="93"/>
  <c r="L17" i="93"/>
  <c r="L9" i="93"/>
  <c r="L19" i="93"/>
  <c r="L15" i="93"/>
  <c r="K8" i="93"/>
  <c r="L16" i="93"/>
  <c r="L12" i="93"/>
  <c r="L7" i="93"/>
  <c r="E15" i="93"/>
  <c r="E7" i="93"/>
  <c r="E9" i="93"/>
  <c r="E13" i="93"/>
  <c r="E8" i="93"/>
  <c r="E17" i="93"/>
  <c r="E12" i="93"/>
  <c r="E18" i="93"/>
  <c r="AX65" i="92"/>
  <c r="AI20" i="92"/>
  <c r="Q20" i="92"/>
  <c r="AX64" i="92"/>
  <c r="AX20" i="92"/>
  <c r="AI64" i="91"/>
  <c r="AZ52" i="91"/>
  <c r="AZ53" i="91"/>
  <c r="Q64" i="91"/>
  <c r="AX45" i="91"/>
  <c r="Q42" i="91"/>
  <c r="AZ8" i="91"/>
  <c r="Q20" i="91"/>
  <c r="AZ7" i="91"/>
  <c r="P23" i="70"/>
  <c r="K52" i="93"/>
  <c r="K48" i="93"/>
  <c r="K55" i="93"/>
  <c r="Q47" i="93"/>
  <c r="K50" i="93"/>
  <c r="K59" i="93"/>
  <c r="K56" i="93"/>
  <c r="K47" i="93"/>
  <c r="K57" i="93"/>
  <c r="E47" i="93"/>
  <c r="E49" i="93"/>
  <c r="E53" i="93"/>
  <c r="E48" i="93"/>
  <c r="O60" i="93"/>
  <c r="Q60" i="93" s="1"/>
  <c r="E54" i="93"/>
  <c r="E50" i="93"/>
  <c r="E51" i="93"/>
  <c r="E58" i="93"/>
  <c r="E55" i="93"/>
  <c r="K28" i="93"/>
  <c r="K36" i="93"/>
  <c r="K39" i="93"/>
  <c r="K31" i="93"/>
  <c r="K27" i="93"/>
  <c r="K35" i="93"/>
  <c r="K38" i="93"/>
  <c r="L30" i="93"/>
  <c r="M40" i="93"/>
  <c r="K29" i="93"/>
  <c r="L35" i="93"/>
  <c r="L38" i="93"/>
  <c r="L31" i="93"/>
  <c r="L28" i="93"/>
  <c r="L37" i="93"/>
  <c r="K30" i="93"/>
  <c r="L29" i="93"/>
  <c r="K37" i="93"/>
  <c r="K32" i="93"/>
  <c r="L33" i="93"/>
  <c r="L39" i="93"/>
  <c r="L36" i="93"/>
  <c r="L34" i="93"/>
  <c r="E29" i="93"/>
  <c r="E39" i="93"/>
  <c r="E37" i="93"/>
  <c r="E35" i="93"/>
  <c r="E30" i="93"/>
  <c r="E31" i="93"/>
  <c r="E33" i="93"/>
  <c r="E28" i="93"/>
  <c r="E27" i="93"/>
  <c r="E36" i="93"/>
  <c r="O40" i="93"/>
  <c r="E38" i="93"/>
  <c r="Q27" i="93"/>
  <c r="K7" i="93"/>
  <c r="K9" i="93"/>
  <c r="L13" i="93"/>
  <c r="Q13" i="93"/>
  <c r="K14" i="93"/>
  <c r="K17" i="93"/>
  <c r="O20" i="93"/>
  <c r="M20" i="93"/>
  <c r="L8" i="93"/>
  <c r="K15" i="93"/>
  <c r="K12" i="93"/>
  <c r="Q7" i="93"/>
  <c r="S14" i="72"/>
  <c r="M60" i="93"/>
  <c r="K54" i="93"/>
  <c r="K49" i="93"/>
  <c r="K51" i="93"/>
  <c r="K58" i="93"/>
  <c r="E57" i="93"/>
  <c r="E52" i="93"/>
  <c r="E59" i="93"/>
  <c r="L27" i="93"/>
  <c r="K34" i="93"/>
  <c r="E32" i="93"/>
  <c r="E34" i="93"/>
  <c r="Q30" i="93"/>
  <c r="F33" i="93"/>
  <c r="K11" i="93"/>
  <c r="K10" i="93"/>
  <c r="K16" i="93"/>
  <c r="K18" i="93"/>
  <c r="P83" i="70"/>
  <c r="P71" i="70"/>
  <c r="P76" i="70"/>
  <c r="P82" i="70"/>
  <c r="P81" i="70"/>
  <c r="P27" i="70"/>
  <c r="P26" i="70"/>
  <c r="AI45" i="92"/>
  <c r="AZ63" i="92"/>
  <c r="AY41" i="92"/>
  <c r="AZ41" i="92" s="1"/>
  <c r="AX44" i="92"/>
  <c r="AX45" i="92"/>
  <c r="AZ45" i="92" s="1"/>
  <c r="AX43" i="92"/>
  <c r="AX23" i="92"/>
  <c r="AI19" i="92"/>
  <c r="AZ7" i="92"/>
  <c r="Q19" i="92"/>
  <c r="AX21" i="92"/>
  <c r="AX66" i="91"/>
  <c r="AZ66" i="91" s="1"/>
  <c r="AX63" i="91"/>
  <c r="AX64" i="91"/>
  <c r="AZ29" i="91"/>
  <c r="AY41" i="91"/>
  <c r="AZ41" i="91" s="1"/>
  <c r="AI67" i="91"/>
  <c r="AI66" i="91"/>
  <c r="AZ51" i="91"/>
  <c r="AX67" i="91"/>
  <c r="AZ67" i="91" s="1"/>
  <c r="AX65" i="91"/>
  <c r="AX20" i="91"/>
  <c r="AX23" i="91"/>
  <c r="AZ23" i="91" s="1"/>
  <c r="AX43" i="91"/>
  <c r="AX42" i="91"/>
  <c r="P72" i="70"/>
  <c r="P77" i="70"/>
  <c r="P79" i="70"/>
  <c r="P73" i="70"/>
  <c r="P78" i="70"/>
  <c r="P75" i="70"/>
  <c r="P70" i="70"/>
  <c r="P80" i="70"/>
  <c r="P25" i="70"/>
  <c r="P22" i="70"/>
  <c r="P24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L60" i="93"/>
  <c r="F47" i="93"/>
  <c r="F53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S63" i="91"/>
  <c r="AS41" i="91"/>
  <c r="AS19" i="91"/>
  <c r="AM19" i="91"/>
  <c r="AU19" i="91"/>
  <c r="AI26" i="92"/>
  <c r="AZ26" i="92" s="1"/>
  <c r="AH64" i="92"/>
  <c r="AY42" i="92"/>
  <c r="AY43" i="92"/>
  <c r="AY44" i="92"/>
  <c r="AI66" i="92"/>
  <c r="A41" i="92"/>
  <c r="AY19" i="92"/>
  <c r="AZ19" i="92" s="1"/>
  <c r="AY20" i="92"/>
  <c r="AY21" i="92"/>
  <c r="AY22" i="92"/>
  <c r="AZ22" i="92" s="1"/>
  <c r="AY23" i="92"/>
  <c r="AI19" i="91"/>
  <c r="AY19" i="91"/>
  <c r="AZ19" i="91" s="1"/>
  <c r="AI20" i="91"/>
  <c r="AY43" i="91"/>
  <c r="AI41" i="91"/>
  <c r="AI42" i="91"/>
  <c r="AY21" i="91"/>
  <c r="AY63" i="91"/>
  <c r="AY64" i="91"/>
  <c r="AY65" i="91"/>
  <c r="AI22" i="91"/>
  <c r="AI23" i="91"/>
  <c r="AZ23" i="92" l="1"/>
  <c r="AZ66" i="92"/>
  <c r="AZ22" i="91"/>
  <c r="AZ44" i="92"/>
  <c r="AZ42" i="92"/>
  <c r="AZ43" i="92"/>
  <c r="AZ65" i="92"/>
  <c r="AZ43" i="91"/>
  <c r="AZ21" i="92"/>
  <c r="AZ21" i="91"/>
  <c r="AZ65" i="91"/>
  <c r="AZ20" i="91"/>
  <c r="AZ20" i="92"/>
  <c r="E20" i="93"/>
  <c r="AZ42" i="91"/>
  <c r="K20" i="93"/>
  <c r="L20" i="93"/>
  <c r="AZ64" i="91"/>
  <c r="K60" i="93"/>
  <c r="E60" i="93"/>
  <c r="K40" i="93"/>
  <c r="L40" i="93"/>
  <c r="Q40" i="93"/>
  <c r="Q20" i="93"/>
  <c r="AZ63" i="91"/>
  <c r="F60" i="93"/>
  <c r="F20" i="93"/>
  <c r="AY64" i="92"/>
  <c r="AZ64" i="92" s="1"/>
  <c r="AI64" i="92"/>
  <c r="R10" i="87" l="1"/>
  <c r="R21" i="87"/>
  <c r="R32" i="87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B66" i="46"/>
  <c r="N37" i="36"/>
  <c r="W32" i="87"/>
  <c r="V32" i="87"/>
  <c r="W31" i="87"/>
  <c r="W29" i="87"/>
  <c r="W26" i="87"/>
  <c r="V26" i="87"/>
  <c r="W23" i="87"/>
  <c r="V23" i="87"/>
  <c r="W21" i="87"/>
  <c r="V21" i="87"/>
  <c r="W20" i="87"/>
  <c r="W18" i="87"/>
  <c r="W15" i="87"/>
  <c r="V15" i="87"/>
  <c r="W12" i="87"/>
  <c r="V12" i="87"/>
  <c r="W10" i="87"/>
  <c r="V10" i="87"/>
  <c r="W9" i="87"/>
  <c r="W7" i="87"/>
  <c r="W33" i="87" l="1"/>
  <c r="W22" i="87"/>
  <c r="W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L51" i="70"/>
  <c r="K52" i="70"/>
  <c r="L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P48" i="70" l="1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68" i="46" l="1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L91" i="86"/>
  <c r="F91" i="86"/>
  <c r="C7" i="2" l="1"/>
  <c r="D7" i="2"/>
  <c r="C10" i="2"/>
  <c r="D10" i="2"/>
  <c r="B95" i="47"/>
  <c r="C95" i="47"/>
  <c r="N74" i="66"/>
  <c r="O74" i="66"/>
  <c r="N75" i="66"/>
  <c r="O75" i="66"/>
  <c r="L74" i="66"/>
  <c r="F74" i="66"/>
  <c r="N28" i="66"/>
  <c r="O28" i="66"/>
  <c r="L28" i="66"/>
  <c r="F28" i="66"/>
  <c r="H95" i="47"/>
  <c r="I95" i="47"/>
  <c r="N73" i="66"/>
  <c r="O73" i="66"/>
  <c r="L73" i="66"/>
  <c r="F73" i="66"/>
  <c r="N25" i="66"/>
  <c r="O25" i="66"/>
  <c r="N26" i="66"/>
  <c r="O26" i="66"/>
  <c r="N27" i="66"/>
  <c r="O27" i="66"/>
  <c r="N29" i="66"/>
  <c r="O29" i="66"/>
  <c r="L25" i="66"/>
  <c r="F25" i="66"/>
  <c r="I57" i="48"/>
  <c r="H57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B32" i="81"/>
  <c r="C32" i="81"/>
  <c r="H32" i="81"/>
  <c r="I32" i="81"/>
  <c r="N93" i="86"/>
  <c r="O93" i="86"/>
  <c r="N94" i="86"/>
  <c r="O94" i="86"/>
  <c r="L93" i="86"/>
  <c r="F93" i="86"/>
  <c r="I95" i="46"/>
  <c r="H95" i="46"/>
  <c r="I91" i="48"/>
  <c r="H91" i="48"/>
  <c r="F75" i="66"/>
  <c r="L75" i="66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B32" i="66"/>
  <c r="C32" i="66"/>
  <c r="N58" i="47"/>
  <c r="O58" i="47"/>
  <c r="L58" i="47"/>
  <c r="F58" i="47"/>
  <c r="P58" i="47" l="1"/>
  <c r="P28" i="66"/>
  <c r="P94" i="86"/>
  <c r="P29" i="66"/>
  <c r="P75" i="66"/>
  <c r="P74" i="66"/>
  <c r="P25" i="66"/>
  <c r="P73" i="66"/>
  <c r="P27" i="66"/>
  <c r="P26" i="66"/>
  <c r="P93" i="86"/>
  <c r="P60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F30" i="70"/>
  <c r="F31" i="70"/>
  <c r="L30" i="70"/>
  <c r="N30" i="70"/>
  <c r="O30" i="70"/>
  <c r="L31" i="70"/>
  <c r="N31" i="70"/>
  <c r="O31" i="70"/>
  <c r="F26" i="66"/>
  <c r="F27" i="66"/>
  <c r="F29" i="66"/>
  <c r="F30" i="66"/>
  <c r="F53" i="66"/>
  <c r="F76" i="66"/>
  <c r="F77" i="66"/>
  <c r="F80" i="66"/>
  <c r="L76" i="66"/>
  <c r="N76" i="66"/>
  <c r="O76" i="66"/>
  <c r="L77" i="66"/>
  <c r="N77" i="66"/>
  <c r="O77" i="66"/>
  <c r="L53" i="66"/>
  <c r="N53" i="66"/>
  <c r="O53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57" i="83"/>
  <c r="O57" i="83"/>
  <c r="N58" i="83"/>
  <c r="O58" i="83"/>
  <c r="L57" i="83"/>
  <c r="F57" i="83"/>
  <c r="N28" i="70"/>
  <c r="O28" i="70"/>
  <c r="N29" i="70"/>
  <c r="O29" i="70"/>
  <c r="L29" i="70"/>
  <c r="F29" i="70"/>
  <c r="N72" i="66"/>
  <c r="O72" i="66"/>
  <c r="L72" i="66"/>
  <c r="F72" i="66"/>
  <c r="N52" i="66"/>
  <c r="O52" i="66"/>
  <c r="L52" i="66"/>
  <c r="F52" i="66"/>
  <c r="N22" i="66"/>
  <c r="O22" i="66"/>
  <c r="N23" i="66"/>
  <c r="O23" i="66"/>
  <c r="N24" i="66"/>
  <c r="O24" i="66"/>
  <c r="L22" i="66"/>
  <c r="L23" i="66"/>
  <c r="L24" i="66"/>
  <c r="F22" i="66"/>
  <c r="F23" i="66"/>
  <c r="F24" i="66"/>
  <c r="N94" i="36"/>
  <c r="O94" i="36"/>
  <c r="L94" i="36"/>
  <c r="F94" i="36"/>
  <c r="N55" i="83"/>
  <c r="O55" i="83"/>
  <c r="N56" i="83"/>
  <c r="O56" i="83"/>
  <c r="L55" i="83"/>
  <c r="K59" i="83"/>
  <c r="K60" i="83"/>
  <c r="I61" i="83"/>
  <c r="H61" i="83"/>
  <c r="D59" i="83"/>
  <c r="E59" i="83"/>
  <c r="C61" i="83"/>
  <c r="B61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56" i="68" l="1"/>
  <c r="P77" i="66"/>
  <c r="P76" i="66"/>
  <c r="P68" i="46"/>
  <c r="P94" i="36"/>
  <c r="P69" i="46"/>
  <c r="P58" i="83"/>
  <c r="P31" i="70"/>
  <c r="P30" i="70"/>
  <c r="P53" i="66"/>
  <c r="P30" i="66"/>
  <c r="P22" i="66"/>
  <c r="P51" i="47"/>
  <c r="P54" i="81"/>
  <c r="P52" i="66"/>
  <c r="P89" i="86"/>
  <c r="P88" i="86"/>
  <c r="P28" i="70"/>
  <c r="P29" i="70"/>
  <c r="P72" i="66"/>
  <c r="P51" i="66"/>
  <c r="P55" i="36"/>
  <c r="P53" i="81"/>
  <c r="P57" i="83"/>
  <c r="P24" i="66"/>
  <c r="P23" i="66"/>
  <c r="P56" i="83"/>
  <c r="P57" i="86"/>
  <c r="P56" i="36"/>
  <c r="P56" i="3"/>
  <c r="P55" i="83"/>
  <c r="Q5" i="2"/>
  <c r="M5" i="2"/>
  <c r="U34" i="87"/>
  <c r="T34" i="87"/>
  <c r="F34" i="87"/>
  <c r="E34" i="87"/>
  <c r="D34" i="87"/>
  <c r="C34" i="87"/>
  <c r="B34" i="87"/>
  <c r="U32" i="87"/>
  <c r="T32" i="87"/>
  <c r="P32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U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U26" i="87"/>
  <c r="T26" i="87"/>
  <c r="S26" i="87"/>
  <c r="U23" i="87"/>
  <c r="T23" i="87"/>
  <c r="F23" i="87"/>
  <c r="E23" i="87"/>
  <c r="D23" i="87"/>
  <c r="C23" i="87"/>
  <c r="B23" i="87"/>
  <c r="U21" i="87"/>
  <c r="T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U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J19" i="87"/>
  <c r="AJ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J17" i="87"/>
  <c r="AJ16" i="87"/>
  <c r="AJ15" i="87"/>
  <c r="U15" i="87"/>
  <c r="T15" i="87"/>
  <c r="S15" i="87"/>
  <c r="AJ14" i="87"/>
  <c r="T14" i="87"/>
  <c r="T25" i="87" s="1"/>
  <c r="AJ13" i="87"/>
  <c r="AJ12" i="87"/>
  <c r="U12" i="87"/>
  <c r="T12" i="87"/>
  <c r="F12" i="87"/>
  <c r="E12" i="87"/>
  <c r="D12" i="87"/>
  <c r="C12" i="87"/>
  <c r="B12" i="87"/>
  <c r="AJ11" i="87"/>
  <c r="AJ10" i="87"/>
  <c r="U10" i="87"/>
  <c r="T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J9" i="87"/>
  <c r="U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J8" i="87"/>
  <c r="U7" i="87"/>
  <c r="P7" i="87"/>
  <c r="O7" i="87"/>
  <c r="N7" i="87"/>
  <c r="M7" i="87"/>
  <c r="L7" i="87"/>
  <c r="I7" i="87"/>
  <c r="H7" i="87"/>
  <c r="G7" i="87"/>
  <c r="F7" i="87"/>
  <c r="E7" i="87"/>
  <c r="D7" i="87"/>
  <c r="C7" i="87"/>
  <c r="K7" i="87"/>
  <c r="Q11" i="87" l="1"/>
  <c r="Q22" i="87"/>
  <c r="Q33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U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U22" i="87"/>
  <c r="U11" i="87"/>
  <c r="D33" i="87"/>
  <c r="L33" i="87"/>
  <c r="G22" i="87"/>
  <c r="O22" i="87"/>
  <c r="J7" i="87"/>
  <c r="K11" i="87" l="1"/>
  <c r="B32" i="68"/>
  <c r="C32" i="68"/>
  <c r="H32" i="68"/>
  <c r="I32" i="68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L83" i="68"/>
  <c r="N83" i="68"/>
  <c r="O83" i="68"/>
  <c r="F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83" i="48"/>
  <c r="O83" i="48"/>
  <c r="N84" i="48"/>
  <c r="O84" i="48"/>
  <c r="L83" i="48"/>
  <c r="L84" i="48"/>
  <c r="F83" i="48"/>
  <c r="N47" i="48"/>
  <c r="O47" i="48"/>
  <c r="N48" i="48"/>
  <c r="O48" i="48"/>
  <c r="L47" i="48"/>
  <c r="L48" i="48"/>
  <c r="F47" i="48"/>
  <c r="F48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L56" i="83"/>
  <c r="L79" i="68"/>
  <c r="N79" i="68"/>
  <c r="O79" i="68"/>
  <c r="L80" i="68"/>
  <c r="N80" i="68"/>
  <c r="O80" i="68"/>
  <c r="F79" i="68"/>
  <c r="L48" i="66"/>
  <c r="N48" i="66"/>
  <c r="O48" i="66"/>
  <c r="F48" i="66"/>
  <c r="F82" i="48"/>
  <c r="L82" i="48"/>
  <c r="N82" i="48"/>
  <c r="O82" i="48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4" i="66"/>
  <c r="O54" i="66"/>
  <c r="L54" i="66"/>
  <c r="F54" i="66"/>
  <c r="B57" i="48"/>
  <c r="C57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83" i="48"/>
  <c r="P47" i="48"/>
  <c r="P48" i="66"/>
  <c r="P84" i="48"/>
  <c r="P52" i="86"/>
  <c r="P56" i="46"/>
  <c r="P55" i="46"/>
  <c r="P55" i="81"/>
  <c r="P58" i="68"/>
  <c r="P48" i="48"/>
  <c r="P53" i="47"/>
  <c r="P53" i="86"/>
  <c r="P79" i="68"/>
  <c r="P54" i="47"/>
  <c r="P58" i="3"/>
  <c r="P80" i="68"/>
  <c r="P82" i="48"/>
  <c r="P59" i="86"/>
  <c r="P57" i="3"/>
  <c r="P54" i="66"/>
  <c r="P55" i="47"/>
  <c r="N77" i="68" l="1"/>
  <c r="O77" i="68"/>
  <c r="N78" i="68"/>
  <c r="O78" i="68"/>
  <c r="L77" i="68"/>
  <c r="L78" i="68"/>
  <c r="F77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N91" i="86"/>
  <c r="O91" i="86"/>
  <c r="L87" i="86"/>
  <c r="F87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91" i="86" l="1"/>
  <c r="P27" i="68"/>
  <c r="P55" i="3"/>
  <c r="P94" i="3"/>
  <c r="P56" i="81"/>
  <c r="P58" i="86"/>
  <c r="P59" i="47"/>
  <c r="P53" i="36"/>
  <c r="P77" i="68"/>
  <c r="P78" i="68"/>
  <c r="P57" i="47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46" i="48"/>
  <c r="O46" i="48"/>
  <c r="L46" i="48"/>
  <c r="F46" i="48"/>
  <c r="N57" i="81"/>
  <c r="O57" i="81"/>
  <c r="L57" i="81"/>
  <c r="F57" i="81"/>
  <c r="F92" i="86"/>
  <c r="L92" i="86"/>
  <c r="N92" i="86"/>
  <c r="O92" i="86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56" i="48"/>
  <c r="O56" i="48"/>
  <c r="L56" i="48"/>
  <c r="F56" i="48"/>
  <c r="N52" i="36"/>
  <c r="O52" i="36"/>
  <c r="L52" i="36"/>
  <c r="F52" i="36"/>
  <c r="N84" i="86"/>
  <c r="O84" i="86"/>
  <c r="N85" i="86"/>
  <c r="O85" i="86"/>
  <c r="L84" i="86"/>
  <c r="F84" i="86"/>
  <c r="F52" i="3"/>
  <c r="N52" i="3"/>
  <c r="O52" i="3"/>
  <c r="L52" i="3"/>
  <c r="N75" i="83"/>
  <c r="O75" i="83"/>
  <c r="L75" i="83"/>
  <c r="F75" i="83"/>
  <c r="P20" i="66" l="1"/>
  <c r="P46" i="48"/>
  <c r="P31" i="66"/>
  <c r="P57" i="81"/>
  <c r="P52" i="36"/>
  <c r="P92" i="86"/>
  <c r="P75" i="83"/>
  <c r="P70" i="66"/>
  <c r="P19" i="66"/>
  <c r="P21" i="66"/>
  <c r="P71" i="66"/>
  <c r="P56" i="48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N85" i="48"/>
  <c r="O85" i="48"/>
  <c r="N86" i="48"/>
  <c r="O86" i="48"/>
  <c r="N87" i="48"/>
  <c r="O87" i="48"/>
  <c r="N88" i="48"/>
  <c r="O88" i="48"/>
  <c r="N89" i="48"/>
  <c r="O89" i="48"/>
  <c r="L85" i="48"/>
  <c r="L86" i="48"/>
  <c r="L87" i="48"/>
  <c r="L88" i="48"/>
  <c r="L89" i="48"/>
  <c r="F85" i="48"/>
  <c r="F86" i="48"/>
  <c r="F87" i="48"/>
  <c r="F88" i="48"/>
  <c r="F89" i="48"/>
  <c r="F81" i="48"/>
  <c r="N81" i="48"/>
  <c r="O81" i="48"/>
  <c r="L81" i="48"/>
  <c r="N54" i="48"/>
  <c r="O54" i="48"/>
  <c r="L54" i="48"/>
  <c r="L55" i="48"/>
  <c r="F54" i="48"/>
  <c r="N60" i="46"/>
  <c r="O60" i="46"/>
  <c r="L60" i="46"/>
  <c r="F60" i="46"/>
  <c r="P65" i="66" l="1"/>
  <c r="P86" i="48"/>
  <c r="P54" i="48"/>
  <c r="P60" i="46"/>
  <c r="P81" i="68"/>
  <c r="P67" i="66"/>
  <c r="P62" i="66"/>
  <c r="P15" i="66"/>
  <c r="P12" i="66"/>
  <c r="P13" i="66"/>
  <c r="P14" i="66"/>
  <c r="P10" i="66"/>
  <c r="P89" i="48"/>
  <c r="P85" i="48"/>
  <c r="P81" i="48"/>
  <c r="P88" i="48"/>
  <c r="P9" i="66"/>
  <c r="P11" i="66"/>
  <c r="P87" i="48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F96" i="86"/>
  <c r="I95" i="86"/>
  <c r="H95" i="86"/>
  <c r="D95" i="86"/>
  <c r="K94" i="86"/>
  <c r="J94" i="86"/>
  <c r="E94" i="86"/>
  <c r="D94" i="86"/>
  <c r="K93" i="86"/>
  <c r="J93" i="86"/>
  <c r="E93" i="86"/>
  <c r="D93" i="86"/>
  <c r="K92" i="86"/>
  <c r="J92" i="86"/>
  <c r="E92" i="86"/>
  <c r="D92" i="86"/>
  <c r="K91" i="86"/>
  <c r="J91" i="86"/>
  <c r="E91" i="86"/>
  <c r="D91" i="86"/>
  <c r="K90" i="86"/>
  <c r="J90" i="86"/>
  <c r="E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F83" i="86"/>
  <c r="E83" i="86"/>
  <c r="D83" i="86"/>
  <c r="O82" i="86"/>
  <c r="N82" i="86"/>
  <c r="L82" i="86"/>
  <c r="K82" i="86"/>
  <c r="J82" i="86"/>
  <c r="K81" i="86"/>
  <c r="J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I61" i="86"/>
  <c r="K61" i="86" s="1"/>
  <c r="H61" i="86"/>
  <c r="J61" i="86" s="1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J32" i="86"/>
  <c r="E32" i="86"/>
  <c r="K31" i="86"/>
  <c r="J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H15" i="85" l="1"/>
  <c r="N15" i="85"/>
  <c r="L37" i="86"/>
  <c r="H38" i="86"/>
  <c r="O18" i="85"/>
  <c r="Q47" i="2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6" i="86"/>
  <c r="P78" i="86"/>
  <c r="P82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F9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E95" i="86"/>
  <c r="E96" i="86" s="1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N46" i="66"/>
  <c r="O46" i="66"/>
  <c r="N47" i="66"/>
  <c r="O47" i="66"/>
  <c r="L46" i="66"/>
  <c r="L47" i="66"/>
  <c r="F46" i="66"/>
  <c r="F47" i="66"/>
  <c r="B55" i="66"/>
  <c r="C55" i="66"/>
  <c r="N75" i="48"/>
  <c r="O75" i="48"/>
  <c r="N76" i="48"/>
  <c r="O76" i="48"/>
  <c r="N77" i="48"/>
  <c r="O77" i="48"/>
  <c r="N78" i="48"/>
  <c r="O78" i="48"/>
  <c r="N79" i="48"/>
  <c r="O79" i="48"/>
  <c r="L75" i="48"/>
  <c r="L76" i="48"/>
  <c r="F75" i="48"/>
  <c r="F79" i="48"/>
  <c r="L79" i="48"/>
  <c r="F84" i="48"/>
  <c r="J64" i="48"/>
  <c r="J65" i="48"/>
  <c r="J66" i="48"/>
  <c r="J67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8" i="46"/>
  <c r="O88" i="46"/>
  <c r="N90" i="46"/>
  <c r="O90" i="46"/>
  <c r="N91" i="46"/>
  <c r="O91" i="46"/>
  <c r="N92" i="46"/>
  <c r="O92" i="46"/>
  <c r="N93" i="46"/>
  <c r="O93" i="46"/>
  <c r="L88" i="46"/>
  <c r="L90" i="46"/>
  <c r="L91" i="46"/>
  <c r="L92" i="46"/>
  <c r="F88" i="46"/>
  <c r="F90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I95" i="83"/>
  <c r="K95" i="83" s="1"/>
  <c r="H95" i="83"/>
  <c r="C95" i="83"/>
  <c r="E95" i="83" s="1"/>
  <c r="B95" i="83"/>
  <c r="K94" i="83"/>
  <c r="E94" i="83"/>
  <c r="D94" i="83"/>
  <c r="K93" i="83"/>
  <c r="E93" i="83"/>
  <c r="D93" i="83"/>
  <c r="K92" i="83"/>
  <c r="E92" i="83"/>
  <c r="D92" i="83"/>
  <c r="K91" i="83"/>
  <c r="E91" i="83"/>
  <c r="D91" i="83"/>
  <c r="K90" i="83"/>
  <c r="E90" i="83"/>
  <c r="D90" i="83"/>
  <c r="K89" i="83"/>
  <c r="E89" i="83"/>
  <c r="D89" i="83"/>
  <c r="K88" i="83"/>
  <c r="E88" i="83"/>
  <c r="D88" i="83"/>
  <c r="K87" i="83"/>
  <c r="E87" i="83"/>
  <c r="D87" i="83"/>
  <c r="K86" i="83"/>
  <c r="F86" i="83"/>
  <c r="E86" i="83"/>
  <c r="D86" i="83"/>
  <c r="K85" i="83"/>
  <c r="F85" i="83"/>
  <c r="E85" i="83"/>
  <c r="D85" i="83"/>
  <c r="K84" i="83"/>
  <c r="F84" i="83"/>
  <c r="E84" i="83"/>
  <c r="D84" i="83"/>
  <c r="K83" i="83"/>
  <c r="F83" i="83"/>
  <c r="E83" i="83"/>
  <c r="D83" i="83"/>
  <c r="K82" i="83"/>
  <c r="F82" i="83"/>
  <c r="E82" i="83"/>
  <c r="D82" i="83"/>
  <c r="K81" i="83"/>
  <c r="F81" i="83"/>
  <c r="E81" i="83"/>
  <c r="D81" i="83"/>
  <c r="K80" i="83"/>
  <c r="E80" i="83"/>
  <c r="D80" i="83"/>
  <c r="K79" i="83"/>
  <c r="E79" i="83"/>
  <c r="D79" i="83"/>
  <c r="O78" i="83"/>
  <c r="N78" i="83"/>
  <c r="L78" i="83"/>
  <c r="K78" i="83"/>
  <c r="F78" i="83"/>
  <c r="E78" i="83"/>
  <c r="D78" i="83"/>
  <c r="O77" i="83"/>
  <c r="N77" i="83"/>
  <c r="L77" i="83"/>
  <c r="K77" i="83"/>
  <c r="F77" i="83"/>
  <c r="E77" i="83"/>
  <c r="D77" i="83"/>
  <c r="O76" i="83"/>
  <c r="N76" i="83"/>
  <c r="L76" i="83"/>
  <c r="K76" i="83"/>
  <c r="F76" i="83"/>
  <c r="E76" i="83"/>
  <c r="D76" i="83"/>
  <c r="K75" i="83"/>
  <c r="E75" i="83"/>
  <c r="D75" i="83"/>
  <c r="O74" i="83"/>
  <c r="N74" i="83"/>
  <c r="L74" i="83"/>
  <c r="K74" i="83"/>
  <c r="F74" i="83"/>
  <c r="E74" i="83"/>
  <c r="D74" i="83"/>
  <c r="O73" i="83"/>
  <c r="N73" i="83"/>
  <c r="L73" i="83"/>
  <c r="K73" i="83"/>
  <c r="F73" i="83"/>
  <c r="E73" i="83"/>
  <c r="D73" i="83"/>
  <c r="O72" i="83"/>
  <c r="N72" i="83"/>
  <c r="L72" i="83"/>
  <c r="K72" i="83"/>
  <c r="F72" i="83"/>
  <c r="E72" i="83"/>
  <c r="D72" i="83"/>
  <c r="O71" i="83"/>
  <c r="N71" i="83"/>
  <c r="L71" i="83"/>
  <c r="K71" i="83"/>
  <c r="F71" i="83"/>
  <c r="E71" i="83"/>
  <c r="D71" i="83"/>
  <c r="O70" i="83"/>
  <c r="N70" i="83"/>
  <c r="L70" i="83"/>
  <c r="K70" i="83"/>
  <c r="F70" i="83"/>
  <c r="E70" i="83"/>
  <c r="D70" i="83"/>
  <c r="O69" i="83"/>
  <c r="N69" i="83"/>
  <c r="L69" i="83"/>
  <c r="K69" i="83"/>
  <c r="F69" i="83"/>
  <c r="E69" i="83"/>
  <c r="D69" i="83"/>
  <c r="O68" i="83"/>
  <c r="N68" i="83"/>
  <c r="L68" i="83"/>
  <c r="K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O48" i="83"/>
  <c r="N48" i="83"/>
  <c r="L48" i="83"/>
  <c r="K48" i="83"/>
  <c r="F48" i="83"/>
  <c r="E48" i="83"/>
  <c r="D48" i="83"/>
  <c r="O47" i="83"/>
  <c r="N47" i="83"/>
  <c r="L47" i="83"/>
  <c r="K47" i="83"/>
  <c r="F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O30" i="83"/>
  <c r="N30" i="83"/>
  <c r="K30" i="83"/>
  <c r="F30" i="83"/>
  <c r="E30" i="83"/>
  <c r="D30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L25" i="83"/>
  <c r="K25" i="83"/>
  <c r="F25" i="83"/>
  <c r="E25" i="83"/>
  <c r="D25" i="83"/>
  <c r="O24" i="83"/>
  <c r="N24" i="83"/>
  <c r="L24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I95" i="81"/>
  <c r="H95" i="81"/>
  <c r="C95" i="81"/>
  <c r="B95" i="81"/>
  <c r="D95" i="81" s="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O90" i="81"/>
  <c r="N90" i="81"/>
  <c r="L90" i="81"/>
  <c r="K90" i="81"/>
  <c r="F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D61" i="8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H15" i="80" l="1"/>
  <c r="F83" i="66"/>
  <c r="M15" i="80"/>
  <c r="E38" i="81"/>
  <c r="I67" i="81"/>
  <c r="N55" i="66"/>
  <c r="P91" i="46"/>
  <c r="K62" i="81"/>
  <c r="D33" i="81"/>
  <c r="E96" i="83"/>
  <c r="P78" i="48"/>
  <c r="J62" i="81"/>
  <c r="P79" i="48"/>
  <c r="P75" i="48"/>
  <c r="P92" i="46"/>
  <c r="P88" i="46"/>
  <c r="P94" i="81"/>
  <c r="R16" i="80"/>
  <c r="P96" i="83"/>
  <c r="P20" i="83"/>
  <c r="P93" i="46"/>
  <c r="P87" i="81"/>
  <c r="P59" i="81"/>
  <c r="P60" i="81"/>
  <c r="P90" i="46"/>
  <c r="L95" i="81"/>
  <c r="P68" i="81"/>
  <c r="P71" i="81"/>
  <c r="P78" i="81"/>
  <c r="P79" i="81"/>
  <c r="P84" i="81"/>
  <c r="P89" i="81"/>
  <c r="P90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77" i="48"/>
  <c r="P76" i="48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48" i="83"/>
  <c r="P51" i="83"/>
  <c r="N61" i="83"/>
  <c r="P49" i="83"/>
  <c r="P52" i="83"/>
  <c r="P54" i="83"/>
  <c r="P50" i="83"/>
  <c r="F61" i="83"/>
  <c r="P41" i="83"/>
  <c r="P42" i="83"/>
  <c r="P45" i="83"/>
  <c r="P47" i="83"/>
  <c r="E61" i="83"/>
  <c r="E62" i="83" s="1"/>
  <c r="J33" i="83"/>
  <c r="D33" i="83"/>
  <c r="P7" i="83"/>
  <c r="P8" i="83"/>
  <c r="P9" i="83"/>
  <c r="P13" i="83"/>
  <c r="P14" i="83"/>
  <c r="P17" i="83"/>
  <c r="P24" i="83"/>
  <c r="P25" i="83"/>
  <c r="P30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N80" i="48" l="1"/>
  <c r="O80" i="48"/>
  <c r="L78" i="48"/>
  <c r="L80" i="48"/>
  <c r="F78" i="48"/>
  <c r="F80" i="48"/>
  <c r="P80" i="48" l="1"/>
  <c r="B95" i="36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3" i="48"/>
  <c r="L62" i="48" s="1"/>
  <c r="F33" i="48"/>
  <c r="F62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7" l="1"/>
  <c r="C32" i="47"/>
  <c r="B28" i="48" l="1"/>
  <c r="C28" i="48"/>
  <c r="N28" i="48" l="1"/>
  <c r="O28" i="48"/>
  <c r="L28" i="48"/>
  <c r="F32" i="70"/>
  <c r="P28" i="48" l="1"/>
  <c r="K32" i="46" l="1"/>
  <c r="K33" i="46" s="1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1" i="48"/>
  <c r="N51" i="48"/>
  <c r="O51" i="48"/>
  <c r="L52" i="48"/>
  <c r="N52" i="48"/>
  <c r="O52" i="48"/>
  <c r="F51" i="48"/>
  <c r="F52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2" i="48"/>
  <c r="P56" i="47"/>
  <c r="P86" i="46"/>
  <c r="P84" i="46"/>
  <c r="P82" i="46"/>
  <c r="P92" i="36"/>
  <c r="P90" i="36"/>
  <c r="P89" i="36"/>
  <c r="P88" i="36"/>
  <c r="P92" i="3"/>
  <c r="P90" i="3"/>
  <c r="P51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87" i="47"/>
  <c r="P83" i="47"/>
  <c r="N50" i="48" l="1"/>
  <c r="O50" i="48"/>
  <c r="L50" i="48"/>
  <c r="F50" i="48"/>
  <c r="P50" i="48" l="1"/>
  <c r="K95" i="46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M7" i="74"/>
  <c r="I7" i="74"/>
  <c r="H7" i="74"/>
  <c r="H15" i="74" s="1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Q10" i="72"/>
  <c r="O10" i="72"/>
  <c r="N10" i="72"/>
  <c r="M10" i="72"/>
  <c r="I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M7" i="72"/>
  <c r="I7" i="72"/>
  <c r="H7" i="72"/>
  <c r="G7" i="72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G15" i="72" l="1"/>
  <c r="N15" i="72"/>
  <c r="M15" i="72"/>
  <c r="N15" i="74"/>
  <c r="M15" i="74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E94" i="68"/>
  <c r="D94" i="68"/>
  <c r="K93" i="68"/>
  <c r="E93" i="68"/>
  <c r="D93" i="68"/>
  <c r="K92" i="68"/>
  <c r="E92" i="68"/>
  <c r="D92" i="68"/>
  <c r="K91" i="68"/>
  <c r="E91" i="68"/>
  <c r="D91" i="68"/>
  <c r="K90" i="68"/>
  <c r="E90" i="68"/>
  <c r="D90" i="68"/>
  <c r="K89" i="68"/>
  <c r="E89" i="68"/>
  <c r="D89" i="68"/>
  <c r="K88" i="68"/>
  <c r="E88" i="68"/>
  <c r="D88" i="68"/>
  <c r="K87" i="68"/>
  <c r="E87" i="68"/>
  <c r="D87" i="68"/>
  <c r="K86" i="68"/>
  <c r="E86" i="68"/>
  <c r="D86" i="68"/>
  <c r="K85" i="68"/>
  <c r="E85" i="68"/>
  <c r="D85" i="68"/>
  <c r="K84" i="68"/>
  <c r="E84" i="68"/>
  <c r="D84" i="68"/>
  <c r="K83" i="68"/>
  <c r="E83" i="68"/>
  <c r="D83" i="68"/>
  <c r="K82" i="68"/>
  <c r="E82" i="68"/>
  <c r="D82" i="68"/>
  <c r="K81" i="68"/>
  <c r="E81" i="68"/>
  <c r="D81" i="68"/>
  <c r="K80" i="68"/>
  <c r="F80" i="68"/>
  <c r="E80" i="68"/>
  <c r="D80" i="68"/>
  <c r="K79" i="68"/>
  <c r="E79" i="68"/>
  <c r="D79" i="68"/>
  <c r="K78" i="68"/>
  <c r="F78" i="68"/>
  <c r="E78" i="68"/>
  <c r="D78" i="68"/>
  <c r="K77" i="68"/>
  <c r="E77" i="68"/>
  <c r="D77" i="68"/>
  <c r="O76" i="68"/>
  <c r="N76" i="68"/>
  <c r="L76" i="68"/>
  <c r="K76" i="68"/>
  <c r="F76" i="68"/>
  <c r="E76" i="68"/>
  <c r="D76" i="68"/>
  <c r="O75" i="68"/>
  <c r="N75" i="68"/>
  <c r="L75" i="68"/>
  <c r="K75" i="68"/>
  <c r="F75" i="68"/>
  <c r="E75" i="68"/>
  <c r="D75" i="68"/>
  <c r="O74" i="68"/>
  <c r="N74" i="68"/>
  <c r="L74" i="68"/>
  <c r="K74" i="68"/>
  <c r="F74" i="68"/>
  <c r="E74" i="68"/>
  <c r="D74" i="68"/>
  <c r="O73" i="68"/>
  <c r="N73" i="68"/>
  <c r="L73" i="68"/>
  <c r="K73" i="68"/>
  <c r="F73" i="68"/>
  <c r="E73" i="68"/>
  <c r="D73" i="68"/>
  <c r="O72" i="68"/>
  <c r="N72" i="68"/>
  <c r="L72" i="68"/>
  <c r="K72" i="68"/>
  <c r="F72" i="68"/>
  <c r="E72" i="68"/>
  <c r="D72" i="68"/>
  <c r="O71" i="68"/>
  <c r="N71" i="68"/>
  <c r="L71" i="68"/>
  <c r="K71" i="68"/>
  <c r="F71" i="68"/>
  <c r="E71" i="68"/>
  <c r="D71" i="68"/>
  <c r="O70" i="68"/>
  <c r="N70" i="68"/>
  <c r="L70" i="68"/>
  <c r="K70" i="68"/>
  <c r="F70" i="68"/>
  <c r="E70" i="68"/>
  <c r="D70" i="68"/>
  <c r="O69" i="68"/>
  <c r="N69" i="68"/>
  <c r="L69" i="68"/>
  <c r="K69" i="68"/>
  <c r="F69" i="68"/>
  <c r="E69" i="68"/>
  <c r="D69" i="68"/>
  <c r="O68" i="68"/>
  <c r="N68" i="68"/>
  <c r="L68" i="68"/>
  <c r="K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O31" i="68"/>
  <c r="N31" i="68"/>
  <c r="L31" i="68"/>
  <c r="K31" i="68"/>
  <c r="J31" i="68"/>
  <c r="F31" i="68"/>
  <c r="E31" i="68"/>
  <c r="D31" i="68"/>
  <c r="O30" i="68"/>
  <c r="N30" i="68"/>
  <c r="L30" i="68"/>
  <c r="K30" i="68"/>
  <c r="J30" i="68"/>
  <c r="F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Q6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O83" i="66" s="1"/>
  <c r="H83" i="66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J31" i="66"/>
  <c r="E31" i="66"/>
  <c r="K30" i="66"/>
  <c r="J30" i="66"/>
  <c r="E30" i="66"/>
  <c r="K29" i="66"/>
  <c r="J29" i="66"/>
  <c r="E29" i="66"/>
  <c r="K28" i="66"/>
  <c r="J28" i="66"/>
  <c r="E28" i="66"/>
  <c r="K27" i="66"/>
  <c r="J27" i="66"/>
  <c r="E27" i="66"/>
  <c r="K26" i="66"/>
  <c r="J26" i="66"/>
  <c r="E26" i="66"/>
  <c r="K25" i="66"/>
  <c r="J25" i="66"/>
  <c r="E25" i="66"/>
  <c r="K24" i="66"/>
  <c r="J24" i="66"/>
  <c r="E24" i="66"/>
  <c r="K23" i="66"/>
  <c r="J23" i="66"/>
  <c r="E23" i="66"/>
  <c r="K22" i="66"/>
  <c r="J22" i="66"/>
  <c r="E22" i="66"/>
  <c r="K21" i="66"/>
  <c r="J21" i="66"/>
  <c r="E21" i="66"/>
  <c r="K20" i="66"/>
  <c r="J20" i="66"/>
  <c r="E20" i="66"/>
  <c r="K19" i="66"/>
  <c r="J19" i="66"/>
  <c r="E19" i="66"/>
  <c r="K18" i="66"/>
  <c r="J18" i="66"/>
  <c r="E18" i="66"/>
  <c r="K17" i="66"/>
  <c r="J17" i="66"/>
  <c r="E17" i="66"/>
  <c r="K16" i="66"/>
  <c r="J16" i="66"/>
  <c r="E16" i="66"/>
  <c r="K15" i="66"/>
  <c r="J15" i="66"/>
  <c r="E15" i="66"/>
  <c r="K14" i="66"/>
  <c r="J14" i="66"/>
  <c r="E14" i="66"/>
  <c r="K13" i="66"/>
  <c r="J13" i="66"/>
  <c r="E13" i="66"/>
  <c r="K12" i="66"/>
  <c r="J12" i="66"/>
  <c r="E12" i="66"/>
  <c r="K11" i="66"/>
  <c r="J11" i="66"/>
  <c r="E11" i="66"/>
  <c r="K10" i="66"/>
  <c r="J10" i="66"/>
  <c r="E10" i="66"/>
  <c r="K9" i="66"/>
  <c r="J9" i="66"/>
  <c r="E9" i="66"/>
  <c r="O8" i="66"/>
  <c r="N8" i="66"/>
  <c r="K8" i="66"/>
  <c r="J8" i="66"/>
  <c r="F8" i="66"/>
  <c r="E8" i="66"/>
  <c r="O7" i="66"/>
  <c r="N7" i="66"/>
  <c r="L7" i="66"/>
  <c r="K7" i="66"/>
  <c r="J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94" i="70" l="1"/>
  <c r="E33" i="68"/>
  <c r="F55" i="66"/>
  <c r="L55" i="66"/>
  <c r="D94" i="70"/>
  <c r="D95" i="70" s="1"/>
  <c r="E62" i="68"/>
  <c r="L83" i="66"/>
  <c r="D83" i="66"/>
  <c r="D84" i="66" s="1"/>
  <c r="N83" i="66"/>
  <c r="P83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62" i="68"/>
  <c r="P7" i="68"/>
  <c r="P9" i="68"/>
  <c r="P11" i="68"/>
  <c r="P13" i="68"/>
  <c r="P15" i="68"/>
  <c r="P17" i="68"/>
  <c r="P19" i="68"/>
  <c r="P21" i="68"/>
  <c r="P23" i="68"/>
  <c r="P25" i="68"/>
  <c r="P29" i="68"/>
  <c r="P31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P30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D96" i="68"/>
  <c r="J95" i="68"/>
  <c r="K95" i="68"/>
  <c r="L6" i="67"/>
  <c r="L8" i="67" s="1"/>
  <c r="N8" i="67"/>
  <c r="R6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95" i="68" l="1"/>
  <c r="E62" i="70"/>
  <c r="R8" i="67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91" i="48" l="1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2" i="48"/>
  <c r="N92" i="48"/>
  <c r="L92" i="48"/>
  <c r="K92" i="48"/>
  <c r="J92" i="48"/>
  <c r="F92" i="48"/>
  <c r="C91" i="48"/>
  <c r="B91" i="48"/>
  <c r="D91" i="48" s="1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K81" i="48"/>
  <c r="E81" i="48"/>
  <c r="D81" i="48"/>
  <c r="K80" i="48"/>
  <c r="E80" i="48"/>
  <c r="D80" i="48"/>
  <c r="K79" i="48"/>
  <c r="E79" i="48"/>
  <c r="D79" i="48"/>
  <c r="K78" i="48"/>
  <c r="E78" i="48"/>
  <c r="D78" i="48"/>
  <c r="L77" i="48"/>
  <c r="K77" i="48"/>
  <c r="F77" i="48"/>
  <c r="E77" i="48"/>
  <c r="D77" i="48"/>
  <c r="K76" i="48"/>
  <c r="F76" i="48"/>
  <c r="E76" i="48"/>
  <c r="D76" i="48"/>
  <c r="K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O67" i="48"/>
  <c r="N67" i="48"/>
  <c r="L67" i="48"/>
  <c r="K67" i="48"/>
  <c r="F67" i="48"/>
  <c r="E67" i="48"/>
  <c r="D67" i="48"/>
  <c r="O66" i="48"/>
  <c r="N66" i="48"/>
  <c r="L66" i="48"/>
  <c r="K66" i="48"/>
  <c r="F66" i="48"/>
  <c r="E66" i="48"/>
  <c r="D66" i="48"/>
  <c r="O65" i="48"/>
  <c r="N65" i="48"/>
  <c r="L65" i="48"/>
  <c r="K65" i="48"/>
  <c r="F65" i="48"/>
  <c r="E65" i="48"/>
  <c r="D65" i="48"/>
  <c r="O64" i="48"/>
  <c r="N64" i="48"/>
  <c r="L64" i="48"/>
  <c r="K64" i="48"/>
  <c r="F64" i="48"/>
  <c r="E64" i="48"/>
  <c r="D64" i="48"/>
  <c r="N62" i="48"/>
  <c r="J62" i="48"/>
  <c r="H62" i="48"/>
  <c r="D62" i="48"/>
  <c r="B62" i="48"/>
  <c r="O58" i="48"/>
  <c r="N58" i="48"/>
  <c r="L58" i="48"/>
  <c r="F58" i="48"/>
  <c r="E57" i="48"/>
  <c r="K56" i="48"/>
  <c r="E56" i="48"/>
  <c r="D56" i="48"/>
  <c r="O55" i="48"/>
  <c r="N55" i="48"/>
  <c r="K55" i="48"/>
  <c r="F55" i="48"/>
  <c r="E55" i="48"/>
  <c r="D55" i="48"/>
  <c r="K54" i="48"/>
  <c r="E54" i="48"/>
  <c r="D54" i="48"/>
  <c r="O53" i="48"/>
  <c r="N53" i="48"/>
  <c r="L53" i="48"/>
  <c r="K53" i="48"/>
  <c r="F53" i="48"/>
  <c r="E53" i="48"/>
  <c r="D53" i="48"/>
  <c r="K52" i="48"/>
  <c r="E52" i="48"/>
  <c r="D52" i="48"/>
  <c r="K51" i="48"/>
  <c r="E51" i="48"/>
  <c r="D51" i="48"/>
  <c r="K50" i="48"/>
  <c r="E50" i="48"/>
  <c r="D50" i="48"/>
  <c r="K49" i="48"/>
  <c r="E49" i="48"/>
  <c r="D49" i="48"/>
  <c r="K48" i="48"/>
  <c r="E48" i="48"/>
  <c r="D48" i="48"/>
  <c r="K47" i="48"/>
  <c r="E47" i="48"/>
  <c r="D47" i="48"/>
  <c r="K46" i="48"/>
  <c r="E46" i="48"/>
  <c r="D46" i="48"/>
  <c r="O45" i="48"/>
  <c r="N45" i="48"/>
  <c r="L45" i="48"/>
  <c r="K45" i="48"/>
  <c r="F45" i="48"/>
  <c r="E45" i="48"/>
  <c r="D45" i="48"/>
  <c r="O44" i="48"/>
  <c r="N44" i="48"/>
  <c r="L44" i="48"/>
  <c r="K44" i="48"/>
  <c r="F44" i="48"/>
  <c r="E44" i="48"/>
  <c r="D44" i="48"/>
  <c r="O43" i="48"/>
  <c r="N43" i="48"/>
  <c r="L43" i="48"/>
  <c r="K43" i="48"/>
  <c r="F43" i="48"/>
  <c r="E43" i="48"/>
  <c r="D43" i="48"/>
  <c r="O42" i="48"/>
  <c r="N42" i="48"/>
  <c r="L42" i="48"/>
  <c r="K42" i="48"/>
  <c r="F42" i="48"/>
  <c r="E42" i="48"/>
  <c r="D42" i="48"/>
  <c r="O41" i="48"/>
  <c r="N41" i="48"/>
  <c r="L41" i="48"/>
  <c r="K41" i="48"/>
  <c r="F41" i="48"/>
  <c r="E41" i="48"/>
  <c r="D41" i="48"/>
  <c r="O40" i="48"/>
  <c r="N40" i="48"/>
  <c r="L40" i="48"/>
  <c r="K40" i="48"/>
  <c r="F40" i="48"/>
  <c r="E40" i="48"/>
  <c r="D40" i="48"/>
  <c r="O39" i="48"/>
  <c r="N39" i="48"/>
  <c r="L39" i="48"/>
  <c r="K39" i="48"/>
  <c r="F39" i="48"/>
  <c r="E39" i="48"/>
  <c r="D39" i="48"/>
  <c r="O38" i="48"/>
  <c r="N38" i="48"/>
  <c r="L38" i="48"/>
  <c r="K38" i="48"/>
  <c r="F38" i="48"/>
  <c r="E38" i="48"/>
  <c r="D38" i="48"/>
  <c r="O37" i="48"/>
  <c r="N37" i="48"/>
  <c r="L37" i="48"/>
  <c r="K37" i="48"/>
  <c r="F37" i="48"/>
  <c r="E37" i="48"/>
  <c r="D37" i="48"/>
  <c r="O36" i="48"/>
  <c r="N36" i="48"/>
  <c r="L36" i="48"/>
  <c r="K36" i="48"/>
  <c r="F36" i="48"/>
  <c r="E36" i="48"/>
  <c r="D36" i="48"/>
  <c r="O35" i="48"/>
  <c r="N35" i="48"/>
  <c r="L35" i="48"/>
  <c r="K35" i="48"/>
  <c r="F35" i="48"/>
  <c r="E35" i="48"/>
  <c r="D35" i="48"/>
  <c r="P33" i="48"/>
  <c r="P62" i="48" s="1"/>
  <c r="N33" i="48"/>
  <c r="J33" i="48"/>
  <c r="H33" i="48"/>
  <c r="D33" i="48"/>
  <c r="B33" i="48"/>
  <c r="O29" i="48"/>
  <c r="N29" i="48"/>
  <c r="L29" i="48"/>
  <c r="F29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F40" i="46"/>
  <c r="E40" i="46"/>
  <c r="D40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N5" i="46"/>
  <c r="J5" i="46"/>
  <c r="H5" i="46"/>
  <c r="D5" i="46"/>
  <c r="F91" i="48" l="1"/>
  <c r="I12" i="49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E61" i="47"/>
  <c r="D61" i="47"/>
  <c r="D62" i="47" s="1"/>
  <c r="D92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57" i="48"/>
  <c r="P29" i="48"/>
  <c r="P70" i="46"/>
  <c r="P72" i="46"/>
  <c r="P74" i="46"/>
  <c r="F95" i="47"/>
  <c r="P33" i="47"/>
  <c r="P96" i="46"/>
  <c r="P35" i="48"/>
  <c r="P37" i="48"/>
  <c r="P39" i="48"/>
  <c r="P41" i="48"/>
  <c r="P43" i="48"/>
  <c r="P45" i="48"/>
  <c r="P53" i="48"/>
  <c r="P55" i="48"/>
  <c r="L57" i="48"/>
  <c r="P92" i="48"/>
  <c r="P8" i="48"/>
  <c r="P10" i="48"/>
  <c r="P12" i="48"/>
  <c r="P14" i="48"/>
  <c r="P16" i="48"/>
  <c r="P18" i="48"/>
  <c r="P20" i="48"/>
  <c r="P22" i="48"/>
  <c r="P24" i="48"/>
  <c r="P26" i="48"/>
  <c r="P64" i="48"/>
  <c r="P66" i="48"/>
  <c r="P68" i="48"/>
  <c r="P70" i="48"/>
  <c r="P72" i="48"/>
  <c r="P74" i="48"/>
  <c r="N91" i="48"/>
  <c r="P65" i="48"/>
  <c r="P67" i="48"/>
  <c r="P69" i="48"/>
  <c r="P71" i="48"/>
  <c r="P73" i="48"/>
  <c r="P58" i="48"/>
  <c r="P36" i="48"/>
  <c r="P38" i="48"/>
  <c r="P40" i="48"/>
  <c r="P42" i="48"/>
  <c r="P44" i="48"/>
  <c r="O57" i="48"/>
  <c r="P7" i="48"/>
  <c r="P9" i="48"/>
  <c r="P11" i="48"/>
  <c r="P13" i="48"/>
  <c r="P15" i="48"/>
  <c r="P17" i="48"/>
  <c r="P19" i="48"/>
  <c r="P21" i="48"/>
  <c r="P23" i="48"/>
  <c r="P25" i="48"/>
  <c r="P27" i="48"/>
  <c r="F28" i="48"/>
  <c r="O63" i="48"/>
  <c r="K63" i="48"/>
  <c r="I63" i="48"/>
  <c r="E63" i="48"/>
  <c r="C63" i="48"/>
  <c r="O34" i="48"/>
  <c r="K34" i="48"/>
  <c r="I34" i="48"/>
  <c r="E34" i="48"/>
  <c r="C34" i="48"/>
  <c r="E6" i="48"/>
  <c r="I6" i="48" s="1"/>
  <c r="K6" i="48"/>
  <c r="O6" i="48"/>
  <c r="N63" i="48"/>
  <c r="H63" i="48"/>
  <c r="B63" i="48"/>
  <c r="J63" i="48"/>
  <c r="D63" i="48"/>
  <c r="N34" i="48"/>
  <c r="J34" i="48"/>
  <c r="H34" i="48"/>
  <c r="D34" i="48"/>
  <c r="B34" i="48"/>
  <c r="D6" i="48"/>
  <c r="H6" i="48"/>
  <c r="J6" i="48"/>
  <c r="N6" i="48"/>
  <c r="D29" i="48"/>
  <c r="E28" i="48"/>
  <c r="K28" i="48"/>
  <c r="D57" i="48"/>
  <c r="D58" i="48" s="1"/>
  <c r="J57" i="48"/>
  <c r="J58" i="48" s="1"/>
  <c r="N57" i="48"/>
  <c r="E58" i="48"/>
  <c r="J28" i="48"/>
  <c r="J29" i="48" s="1"/>
  <c r="E91" i="48"/>
  <c r="K91" i="48"/>
  <c r="O91" i="48"/>
  <c r="K57" i="48"/>
  <c r="J91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41" i="46"/>
  <c r="P43" i="46"/>
  <c r="P45" i="46"/>
  <c r="P47" i="46"/>
  <c r="P49" i="46"/>
  <c r="P51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J33" i="2"/>
  <c r="C33" i="2"/>
  <c r="D33" i="2"/>
  <c r="J13" i="2"/>
  <c r="I13" i="2"/>
  <c r="D13" i="2"/>
  <c r="C13" i="2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J32" i="36"/>
  <c r="E32" i="36"/>
  <c r="D32" i="36"/>
  <c r="O31" i="36"/>
  <c r="N31" i="36"/>
  <c r="L31" i="36"/>
  <c r="K31" i="36"/>
  <c r="J31" i="36"/>
  <c r="F31" i="36"/>
  <c r="E31" i="36"/>
  <c r="D31" i="36"/>
  <c r="O30" i="36"/>
  <c r="N30" i="36"/>
  <c r="L30" i="36"/>
  <c r="K30" i="36"/>
  <c r="J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20" i="2" l="1"/>
  <c r="I20" i="2"/>
  <c r="P32" i="47"/>
  <c r="P61" i="47"/>
  <c r="P50" i="2"/>
  <c r="O10" i="2"/>
  <c r="O30" i="2"/>
  <c r="C20" i="2"/>
  <c r="O6" i="36"/>
  <c r="C38" i="36"/>
  <c r="O67" i="36"/>
  <c r="L46" i="2"/>
  <c r="F46" i="2"/>
  <c r="K45" i="2"/>
  <c r="E45" i="2"/>
  <c r="E46" i="2"/>
  <c r="K46" i="2"/>
  <c r="P95" i="47"/>
  <c r="P13" i="2"/>
  <c r="D20" i="2"/>
  <c r="E62" i="47"/>
  <c r="P57" i="48"/>
  <c r="O38" i="36"/>
  <c r="C67" i="36"/>
  <c r="H67" i="36"/>
  <c r="J38" i="36"/>
  <c r="N6" i="36"/>
  <c r="I40" i="2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1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J60" i="2"/>
  <c r="O50" i="2"/>
  <c r="Q34" i="2"/>
  <c r="Q28" i="2"/>
  <c r="Q29" i="2"/>
  <c r="G10" i="2"/>
  <c r="Q57" i="2"/>
  <c r="Q56" i="2"/>
  <c r="Q54" i="2"/>
  <c r="Q49" i="2"/>
  <c r="P33" i="2"/>
  <c r="Q39" i="2"/>
  <c r="J40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2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J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58" i="48"/>
  <c r="K29" i="48"/>
  <c r="E29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<sst xmlns="http://schemas.openxmlformats.org/spreadsheetml/2006/main" count="2028" uniqueCount="244">
  <si>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</si>
  <si>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</si>
  <si>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</si>
  <si>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</si>
  <si>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</si>
  <si>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</si>
  <si>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</si>
  <si>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</si>
  <si>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</si>
  <si>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</si>
  <si>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</si>
  <si>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</si>
  <si>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</si>
  <si>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</si>
  <si>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</si>
  <si>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</si>
  <si>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</si>
  <si>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</si>
  <si>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</si>
  <si>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</si>
  <si>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</si>
  <si>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</si>
  <si>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</si>
  <si>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</si>
  <si>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</si>
  <si>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</si>
  <si>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</si>
  <si>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</si>
  <si>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</si>
  <si>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</si>
  <si>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</si>
  <si>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</si>
  <si>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</si>
  <si>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</si>
  <si>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</si>
  <si>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</si>
  <si>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</si>
  <si>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</si>
  <si>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</si>
  <si>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</si>
  <si>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</si>
  <si>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</si>
  <si>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</si>
  <si>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</si>
  <si>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</si>
  <si>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</si>
  <si>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</si>
  <si>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</si>
  <si>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</si>
  <si>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</si>
  <si>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</si>
  <si>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</si>
  <si>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</si>
  <si>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</si>
  <si>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</si>
  <si>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</si>
  <si>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</si>
  <si>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</si>
  <si>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</si>
  <si>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</si>
  <si>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</si>
  <si>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</si>
  <si>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</si>
  <si>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</si>
  <si>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</si>
  <si>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</si>
  <si>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</si>
  <si>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</si>
  <si>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</si>
  <si>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</si>
  <si>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</si>
  <si>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</si>
  <si>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</si>
  <si>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</si>
  <si>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</si>
  <si>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</si>
  <si>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</si>
  <si>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</si>
  <si>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</si>
  <si>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</si>
  <si>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</si>
  <si>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</si>
  <si>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</si>
  <si>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</si>
  <si>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</si>
  <si>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</si>
  <si>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</si>
  <si>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</si>
  <si>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</si>
  <si>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</si>
  <si>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</si>
  <si>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</si>
  <si>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</si>
  <si>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</si>
  <si>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</si>
  <si>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</si>
  <si>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</si>
  <si>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</si>
  <si>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</si>
  <si>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</si>
  <si>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</si>
  <si>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</si>
  <si>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</si>
  <si>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</si>
  <si>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</si>
  <si>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</si>
  <si>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2015 - Ddados Definitivos Revistos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</si>
  <si>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</si>
  <si>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</si>
  <si>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</si>
  <si>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</si>
  <si>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</si>
  <si>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</si>
  <si>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</si>
  <si>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</si>
  <si>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</si>
  <si>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</si>
  <si>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</si>
  <si>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</si>
  <si>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</si>
  <si>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</si>
  <si>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</si>
  <si>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</si>
  <si>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</si>
  <si>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</si>
  <si>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</si>
  <si>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</si>
  <si>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</si>
  <si>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</si>
  <si>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</si>
  <si>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</si>
  <si>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</si>
  <si>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</si>
  <si>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</si>
  <si>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</si>
  <si>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</si>
  <si>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</si>
  <si>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</si>
  <si>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</si>
  <si>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</si>
  <si>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</si>
  <si>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</si>
  <si>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</si>
  <si>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</si>
  <si>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Ano Móvel</t>
  </si>
  <si>
    <t>2007/2023</t>
  </si>
  <si>
    <t>D       2024/2023</t>
  </si>
  <si>
    <t>2024 /2023</t>
  </si>
  <si>
    <t>2024 / 2023</t>
  </si>
  <si>
    <t>2024/2023</t>
  </si>
  <si>
    <t>2023 - Dados Definitivos (09-08-2024)</t>
  </si>
  <si>
    <t>2022 - Dados Definitivos Revistos (09-08-2024)</t>
  </si>
  <si>
    <t>2021  - Dados Definitivos  ( 09-08-2022)</t>
  </si>
  <si>
    <t>2020 - Dados Definitivos (09-09-2021)</t>
  </si>
  <si>
    <t>2024 - Dados Preliminares (10-10-2024)</t>
  </si>
  <si>
    <t>dez 2022 a nov 2023</t>
  </si>
  <si>
    <t>dez  2023 a nov 2024</t>
  </si>
  <si>
    <t>E.U.AMERICA</t>
  </si>
  <si>
    <t>FRANCA</t>
  </si>
  <si>
    <t>BRASIL</t>
  </si>
  <si>
    <t>REINO UNIDO</t>
  </si>
  <si>
    <t>PAISES BAIXOS</t>
  </si>
  <si>
    <t>CANADA</t>
  </si>
  <si>
    <t>ALEMANHA</t>
  </si>
  <si>
    <t>ANGOLA</t>
  </si>
  <si>
    <t>BELGICA</t>
  </si>
  <si>
    <t>POLONIA</t>
  </si>
  <si>
    <t>FEDERAÇÃO RUSSA</t>
  </si>
  <si>
    <t>SUICA</t>
  </si>
  <si>
    <t>ESPANHA</t>
  </si>
  <si>
    <t>DINAMARCA</t>
  </si>
  <si>
    <t>SUECIA</t>
  </si>
  <si>
    <t>PAISES PT N/ DETERM.</t>
  </si>
  <si>
    <t>NORUEGA</t>
  </si>
  <si>
    <t>FINLANDIA</t>
  </si>
  <si>
    <t>LUXEMBURGO</t>
  </si>
  <si>
    <t>ITALIA</t>
  </si>
  <si>
    <t>IRLANDA</t>
  </si>
  <si>
    <t>GUINE BISSAU</t>
  </si>
  <si>
    <t>JAPAO</t>
  </si>
  <si>
    <t>CHINA</t>
  </si>
  <si>
    <t>UCRANIA</t>
  </si>
  <si>
    <t>ROMENIA</t>
  </si>
  <si>
    <t>LETONIA</t>
  </si>
  <si>
    <t>REP. CHECA</t>
  </si>
  <si>
    <t>AUSTRIA</t>
  </si>
  <si>
    <t>ESTONIA</t>
  </si>
  <si>
    <t>LITUANIA</t>
  </si>
  <si>
    <t>CHIPRE</t>
  </si>
  <si>
    <t>HUNGRIA</t>
  </si>
  <si>
    <t>BULGARIA</t>
  </si>
  <si>
    <t>MACAU</t>
  </si>
  <si>
    <t>MOCAMBIQUE</t>
  </si>
  <si>
    <t>AUSTRALIA</t>
  </si>
  <si>
    <t>S.TOME PRINCIPE</t>
  </si>
  <si>
    <t>COLOMBIA</t>
  </si>
  <si>
    <t>SUAZILANDIA</t>
  </si>
  <si>
    <t>ISRAEL</t>
  </si>
  <si>
    <t>EMIRATOS ARABES</t>
  </si>
  <si>
    <t>CABO VERDE</t>
  </si>
  <si>
    <t>AFRICA DO SUL</t>
  </si>
  <si>
    <t>MEXICO</t>
  </si>
  <si>
    <t>BIELORRUSSIA</t>
  </si>
  <si>
    <t>MALTA</t>
  </si>
  <si>
    <t>NIGERIA</t>
  </si>
  <si>
    <t>Dezembro 2024 versus Dezembro 2023</t>
  </si>
  <si>
    <t>jan-dez</t>
  </si>
  <si>
    <t>Exportações por Tipo de Produto - Dezembro 2024 vs Dezembro 2023</t>
  </si>
  <si>
    <t>Evolução das Exportações de Vinho (NC 2204) por Mercado / Acondicionamento - Dezembro  2024 vs Dezembro 2023</t>
  </si>
  <si>
    <t>Evolução das Exportações com Destino a uma Seleção de Mercados (NC 2204) - Dezembro 2024 vs Dezembro 2023</t>
  </si>
  <si>
    <t>REP. ESLOVACA</t>
  </si>
  <si>
    <t>COREIA DO SUL</t>
  </si>
  <si>
    <t>SINGAPURA</t>
  </si>
  <si>
    <t>NOVA ZELANDIA</t>
  </si>
  <si>
    <t>NAMIBIA</t>
  </si>
  <si>
    <t>RUANDA</t>
  </si>
  <si>
    <t>PARAGUAI</t>
  </si>
  <si>
    <t>ISLANDIA</t>
  </si>
  <si>
    <t>URUGUAI</t>
  </si>
  <si>
    <t>ESLOVENIA</t>
  </si>
  <si>
    <t>GANA</t>
  </si>
  <si>
    <t>TIMOR LESTE</t>
  </si>
  <si>
    <t>TAIWAN</t>
  </si>
  <si>
    <t>GRECIA</t>
  </si>
  <si>
    <t>TURQUIA</t>
  </si>
  <si>
    <t>SENEGAL</t>
  </si>
  <si>
    <t>MARROCOS</t>
  </si>
  <si>
    <t>COSTA DO MARFIM</t>
  </si>
  <si>
    <t>PROV/ABAST.BORDO PT</t>
  </si>
  <si>
    <t>VENEZUELA</t>
  </si>
  <si>
    <t>INDONESIA</t>
  </si>
  <si>
    <t>CATAR</t>
  </si>
  <si>
    <t>HONG-KONG</t>
  </si>
  <si>
    <t>ANDORRA</t>
  </si>
  <si>
    <t>REP.DOMINICANA</t>
  </si>
  <si>
    <t>nn</t>
  </si>
  <si>
    <t>BERMUDAS</t>
  </si>
  <si>
    <t>INDIA</t>
  </si>
  <si>
    <t>TAILANDIA</t>
  </si>
  <si>
    <t>ILHAS CAIMO</t>
  </si>
  <si>
    <t>CAZAQUISTAO</t>
  </si>
  <si>
    <t>5 - Exportações por Tipo de produto - dezembro  2024 vs dezembro 2023</t>
  </si>
  <si>
    <t>7 - Evolução das Exportações de Vinho (NC 2204) por Mercado / Acondicionamento - dezembro 2024 vs dezembro 2023</t>
  </si>
  <si>
    <t>9 - Evolução das Exportações com Destino a uma Selecção de Mercado - dezembro  2024 vs dezembro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</si>
</sst>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04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4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ck">
        <color theme="8" tint="-0.24994659260841701"/>
      </left>
      <right style="thin">
        <color theme="8" tint="-0.24994659260841701"/>
      </right>
      <top/>
      <bottom/>
      <diagonal/>
    </border>
    <border>
      <left style="thick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94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33" xfId="0" applyNumberFormat="1" applyBorder="1"/>
    <xf numFmtId="4" fontId="0" fillId="0" borderId="24" xfId="0" applyNumberFormat="1" applyBorder="1"/>
    <xf numFmtId="4" fontId="0" fillId="0" borderId="27" xfId="0" applyNumberFormat="1" applyBorder="1"/>
    <xf numFmtId="4" fontId="0" fillId="0" borderId="31" xfId="0" applyNumberForma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3" fontId="0" fillId="0" borderId="31" xfId="0" applyNumberFormat="1" applyBorder="1"/>
    <xf numFmtId="0" fontId="9" fillId="0" borderId="98" xfId="0" applyFont="1" applyBorder="1" applyAlignment="1">
      <alignment horizontal="center"/>
    </xf>
    <xf numFmtId="4" fontId="0" fillId="0" borderId="90" xfId="0" applyNumberFormat="1" applyBorder="1"/>
    <xf numFmtId="4" fontId="0" fillId="0" borderId="88" xfId="0" applyNumberFormat="1" applyBorder="1"/>
    <xf numFmtId="0" fontId="0" fillId="0" borderId="0" xfId="0" applyAlignment="1">
      <alignment horizontal="left"/>
    </xf>
    <xf numFmtId="3" fontId="0" fillId="0" borderId="99" xfId="0" applyNumberFormat="1" applyBorder="1"/>
    <xf numFmtId="3" fontId="0" fillId="0" borderId="100" xfId="0" applyNumberFormat="1" applyBorder="1"/>
    <xf numFmtId="3" fontId="0" fillId="0" borderId="101" xfId="0" applyNumberFormat="1" applyBorder="1"/>
    <xf numFmtId="164" fontId="5" fillId="0" borderId="5" xfId="0" applyNumberFormat="1" applyFont="1" applyBorder="1"/>
    <xf numFmtId="164" fontId="5" fillId="0" borderId="103" xfId="0" applyNumberFormat="1" applyFont="1" applyBorder="1"/>
    <xf numFmtId="0" fontId="8" fillId="0" borderId="31" xfId="0" applyFont="1" applyBorder="1"/>
    <xf numFmtId="0" fontId="15" fillId="0" borderId="0" xfId="0" applyFont="1" applyAlignment="1">
      <alignment horizontal="center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 wrapText="1"/>
    </xf>
    <xf numFmtId="0" fontId="9" fillId="2" borderId="82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/>
    </xf>
    <xf numFmtId="0" fontId="9" fillId="2" borderId="102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91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65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6" fontId="9" fillId="2" borderId="1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6" fontId="9" fillId="2" borderId="59" xfId="0" applyNumberFormat="1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12" xfId="0" applyFont="1" applyFill="1" applyBorder="1"/>
    <xf numFmtId="0" fontId="10" fillId="0" borderId="9" xfId="0" applyFont="1" applyFill="1" applyBorder="1"/>
    <xf numFmtId="3" fontId="0" fillId="0" borderId="12" xfId="0" applyNumberFormat="1" applyFill="1" applyBorder="1"/>
    <xf numFmtId="3" fontId="0" fillId="0" borderId="25" xfId="0" applyNumberFormat="1" applyFill="1" applyBorder="1"/>
    <xf numFmtId="164" fontId="5" fillId="0" borderId="23" xfId="0" applyNumberFormat="1" applyFont="1" applyFill="1" applyBorder="1"/>
    <xf numFmtId="0" fontId="0" fillId="0" borderId="0" xfId="0" applyFill="1"/>
    <xf numFmtId="3" fontId="10" fillId="0" borderId="12" xfId="0" applyNumberFormat="1" applyFont="1" applyFill="1" applyBorder="1"/>
    <xf numFmtId="3" fontId="10" fillId="0" borderId="25" xfId="0" applyNumberFormat="1" applyFont="1" applyFill="1" applyBorder="1"/>
    <xf numFmtId="2" fontId="0" fillId="0" borderId="12" xfId="0" applyNumberFormat="1" applyFill="1" applyBorder="1"/>
    <xf numFmtId="2" fontId="0" fillId="0" borderId="25" xfId="0" applyNumberFormat="1" applyFill="1" applyBorder="1" applyAlignment="1">
      <alignment horizontal="center"/>
    </xf>
    <xf numFmtId="164" fontId="0" fillId="0" borderId="0" xfId="0" applyNumberFormat="1" applyFill="1"/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'1'!$B$6:$R$6</c:f>
              <c:numCache>
                <c:formatCode>#,##0</c:formatCode>
                <c:ptCount val="17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938963.28800000018</c:v>
                </c:pt>
                <c:pt idx="16">
                  <c:v>924632.3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2689.9079999999999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518031.63799999986</c:v>
                </c:pt>
                <c:pt idx="16">
                  <c:v>516592.04000000021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1660104986879E-2"/>
          <c:y val="0.1581353248625243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'1'!$B$8:$R$8</c:f>
              <c:numCache>
                <c:formatCode>#,##0</c:formatCode>
                <c:ptCount val="17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205343.67500000002</c:v>
                </c:pt>
                <c:pt idx="16">
                  <c:v>197581.58900000004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'1'!$B$10:$R$10</c:f>
              <c:numCache>
                <c:formatCode>#,##0</c:formatCode>
                <c:ptCount val="17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733619.61300000013</c:v>
                </c:pt>
                <c:pt idx="16">
                  <c:v>727050.71100000001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418166.49</c:v>
                </c:pt>
                <c:pt idx="15">
                  <c:v>405350.3519999999</c:v>
                </c:pt>
                <c:pt idx="16">
                  <c:v>407506.523999998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202578.51500000001</c:v>
                </c:pt>
                <c:pt idx="16">
                  <c:v>194891.68100000001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252833.37699999998</c:v>
                </c:pt>
                <c:pt idx="15">
                  <c:v>202771.83699999988</c:v>
                </c:pt>
                <c:pt idx="16">
                  <c:v>212614.84299999799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520796.79799999984</c:v>
                </c:pt>
                <c:pt idx="16">
                  <c:v>519281.94800000021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76200</xdr:colOff>
      <xdr:row>5</xdr:row>
      <xdr:rowOff>76200</xdr:rowOff>
    </xdr:from>
    <xdr:to>
      <xdr:col>19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76200</xdr:colOff>
      <xdr:row>7</xdr:row>
      <xdr:rowOff>0</xdr:rowOff>
    </xdr:from>
    <xdr:to>
      <xdr:col>19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76200</xdr:colOff>
      <xdr:row>9</xdr:row>
      <xdr:rowOff>0</xdr:rowOff>
    </xdr:from>
    <xdr:to>
      <xdr:col>19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11</xdr:row>
      <xdr:rowOff>0</xdr:rowOff>
    </xdr:from>
    <xdr:to>
      <xdr:col>18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16</xdr:row>
      <xdr:rowOff>28575</xdr:rowOff>
    </xdr:from>
    <xdr:to>
      <xdr:col>18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18</xdr:row>
      <xdr:rowOff>76200</xdr:rowOff>
    </xdr:from>
    <xdr:to>
      <xdr:col>18</xdr:col>
      <xdr:colOff>1219200</xdr:colOff>
      <xdr:row>19</xdr:row>
      <xdr:rowOff>276225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0</xdr:colOff>
      <xdr:row>22</xdr:row>
      <xdr:rowOff>0</xdr:rowOff>
    </xdr:from>
    <xdr:to>
      <xdr:col>18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47625</xdr:colOff>
      <xdr:row>27</xdr:row>
      <xdr:rowOff>104775</xdr:rowOff>
    </xdr:from>
    <xdr:to>
      <xdr:col>19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47625</xdr:colOff>
      <xdr:row>28</xdr:row>
      <xdr:rowOff>352424</xdr:rowOff>
    </xdr:from>
    <xdr:to>
      <xdr:col>19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57150</xdr:colOff>
      <xdr:row>31</xdr:row>
      <xdr:rowOff>95250</xdr:rowOff>
    </xdr:from>
    <xdr:to>
      <xdr:col>19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tabSelected="1" zoomScaleNormal="100" workbookViewId="0">
      <selection activeCell="E5" sqref="E5"/>
    </sheetView>
  </sheetViews>
  <sheetFormatPr defaultRowHeight="15" x14ac:dyDescent="0.25"/>
  <cols>
    <col min="1" max="1" width="3.140625" customWidth="1"/>
  </cols>
  <sheetData>
    <row r="2" spans="2:11" ht="15.75" x14ac:dyDescent="0.25">
      <c r="E2" s="320" t="s">
        <v>25</v>
      </c>
      <c r="F2" s="320"/>
      <c r="G2" s="320"/>
      <c r="H2" s="320"/>
      <c r="I2" s="320"/>
      <c r="J2" s="320"/>
      <c r="K2" s="320"/>
    </row>
    <row r="3" spans="2:11" ht="15.75" x14ac:dyDescent="0.25">
      <c r="E3" s="320" t="s">
        <v>205</v>
      </c>
      <c r="F3" s="320"/>
      <c r="G3" s="320"/>
      <c r="H3" s="320"/>
      <c r="I3" s="320"/>
      <c r="J3" s="320"/>
      <c r="K3" s="320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241</v>
      </c>
    </row>
    <row r="19" spans="2:8" ht="15.95" customHeight="1" x14ac:dyDescent="0.25">
      <c r="B19" s="5"/>
    </row>
    <row r="20" spans="2:8" ht="15.95" customHeight="1" x14ac:dyDescent="0.25">
      <c r="B20" s="267" t="s">
        <v>107</v>
      </c>
    </row>
    <row r="21" spans="2:8" ht="15.95" customHeight="1" x14ac:dyDescent="0.25">
      <c r="B21" s="5"/>
    </row>
    <row r="22" spans="2:8" ht="15.95" customHeight="1" x14ac:dyDescent="0.25">
      <c r="B22" s="5" t="s">
        <v>242</v>
      </c>
    </row>
    <row r="23" spans="2:8" ht="15.95" customHeight="1" x14ac:dyDescent="0.25"/>
    <row r="24" spans="2:8" ht="15.95" customHeight="1" x14ac:dyDescent="0.25">
      <c r="B24" s="267" t="s">
        <v>108</v>
      </c>
    </row>
    <row r="25" spans="2:8" ht="15.95" customHeight="1" x14ac:dyDescent="0.25"/>
    <row r="26" spans="2:8" ht="15.95" customHeight="1" x14ac:dyDescent="0.25">
      <c r="B26" s="267" t="s">
        <v>243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116</v>
      </c>
    </row>
    <row r="29" spans="2:8" ht="15.95" customHeight="1" x14ac:dyDescent="0.25">
      <c r="B29" s="5"/>
    </row>
    <row r="30" spans="2:8" x14ac:dyDescent="0.25">
      <c r="B30" s="267" t="s">
        <v>117</v>
      </c>
    </row>
    <row r="31" spans="2:8" x14ac:dyDescent="0.25">
      <c r="B31" s="5"/>
    </row>
    <row r="32" spans="2:8" x14ac:dyDescent="0.25">
      <c r="B32" s="267" t="s">
        <v>118</v>
      </c>
    </row>
    <row r="33" spans="2:2" x14ac:dyDescent="0.25">
      <c r="B33" s="5"/>
    </row>
    <row r="34" spans="2:2" x14ac:dyDescent="0.25">
      <c r="B34" s="267" t="s">
        <v>119</v>
      </c>
    </row>
    <row r="36" spans="2:2" x14ac:dyDescent="0.25">
      <c r="B36" s="267" t="s">
        <v>120</v>
      </c>
    </row>
    <row r="38" spans="2:2" x14ac:dyDescent="0.25">
      <c r="B38" s="267" t="s">
        <v>121</v>
      </c>
    </row>
    <row r="39" spans="2:2" x14ac:dyDescent="0.25">
      <c r="B39" s="267"/>
    </row>
    <row r="40" spans="2:2" x14ac:dyDescent="0.25">
      <c r="B40" s="267" t="s">
        <v>122</v>
      </c>
    </row>
    <row r="42" spans="2:2" x14ac:dyDescent="0.25">
      <c r="B42" s="267" t="s">
        <v>123</v>
      </c>
    </row>
    <row r="44" spans="2:2" x14ac:dyDescent="0.25">
      <c r="B44" s="267" t="s">
        <v>124</v>
      </c>
    </row>
    <row r="46" spans="2:2" x14ac:dyDescent="0.25">
      <c r="B46" s="267" t="s">
        <v>109</v>
      </c>
    </row>
    <row r="48" spans="2:2" x14ac:dyDescent="0.25">
      <c r="B48" s="267" t="s">
        <v>110</v>
      </c>
    </row>
    <row r="50" spans="2:2" x14ac:dyDescent="0.25">
      <c r="B50" s="267" t="s">
        <v>111</v>
      </c>
    </row>
    <row r="52" spans="2:2" x14ac:dyDescent="0.25">
      <c r="B52" s="267" t="s">
        <v>112</v>
      </c>
    </row>
    <row r="54" spans="2:2" x14ac:dyDescent="0.25">
      <c r="B54" s="267" t="s">
        <v>125</v>
      </c>
    </row>
    <row r="56" spans="2:2" x14ac:dyDescent="0.25">
      <c r="B56" s="267" t="s">
        <v>126</v>
      </c>
    </row>
    <row r="58" spans="2:2" x14ac:dyDescent="0.25">
      <c r="B58" s="267" t="s">
        <v>127</v>
      </c>
    </row>
    <row r="60" spans="2:2" x14ac:dyDescent="0.25">
      <c r="B60" s="267" t="s">
        <v>128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topLeftCell="A84" zoomScaleNormal="100" workbookViewId="0">
      <selection activeCell="H96" sqref="H96:I96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  <col min="18" max="18" width="11" bestFit="1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75" t="s">
        <v>3</v>
      </c>
      <c r="B4" s="360" t="s">
        <v>1</v>
      </c>
      <c r="C4" s="362"/>
      <c r="D4" s="360" t="s">
        <v>104</v>
      </c>
      <c r="E4" s="362"/>
      <c r="F4" s="130" t="s">
        <v>0</v>
      </c>
      <c r="H4" s="373" t="s">
        <v>19</v>
      </c>
      <c r="I4" s="374"/>
      <c r="J4" s="360" t="s">
        <v>13</v>
      </c>
      <c r="K4" s="361"/>
      <c r="L4" s="130" t="s">
        <v>0</v>
      </c>
      <c r="N4" s="371" t="s">
        <v>22</v>
      </c>
      <c r="O4" s="362"/>
      <c r="P4" s="130" t="s">
        <v>0</v>
      </c>
    </row>
    <row r="5" spans="1:17" x14ac:dyDescent="0.25">
      <c r="A5" s="376"/>
      <c r="B5" s="365" t="s">
        <v>206</v>
      </c>
      <c r="C5" s="367"/>
      <c r="D5" s="365" t="str">
        <f>B5</f>
        <v>jan-dez</v>
      </c>
      <c r="E5" s="367"/>
      <c r="F5" s="131" t="s">
        <v>148</v>
      </c>
      <c r="H5" s="368" t="str">
        <f>B5</f>
        <v>jan-dez</v>
      </c>
      <c r="I5" s="367"/>
      <c r="J5" s="365" t="str">
        <f>B5</f>
        <v>jan-dez</v>
      </c>
      <c r="K5" s="366"/>
      <c r="L5" s="131" t="str">
        <f>F5</f>
        <v>2024 / 2023</v>
      </c>
      <c r="N5" s="368" t="str">
        <f>B5</f>
        <v>jan-dez</v>
      </c>
      <c r="O5" s="366"/>
      <c r="P5" s="131" t="str">
        <f>L5</f>
        <v>2024 / 2023</v>
      </c>
    </row>
    <row r="6" spans="1:17" ht="19.5" customHeight="1" thickBot="1" x14ac:dyDescent="0.3">
      <c r="A6" s="377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1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0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158</v>
      </c>
      <c r="B7" s="19">
        <v>350219.88000000012</v>
      </c>
      <c r="C7" s="147">
        <v>331206.91000000009</v>
      </c>
      <c r="D7" s="214">
        <f>B7/$B$33</f>
        <v>0.10978845511082647</v>
      </c>
      <c r="E7" s="246">
        <f>C7/$C$33</f>
        <v>9.5518436522248826E-2</v>
      </c>
      <c r="F7" s="52">
        <f>(C7-B7)/B7</f>
        <v>-5.4288665737650371E-2</v>
      </c>
      <c r="H7" s="19">
        <v>103434.46100000002</v>
      </c>
      <c r="I7" s="147">
        <v>103426.47400000009</v>
      </c>
      <c r="J7" s="214">
        <f t="shared" ref="J7:J32" si="0">H7/$H$33</f>
        <v>0.11186550696963543</v>
      </c>
      <c r="K7" s="246">
        <f>I7/$I$33</f>
        <v>0.10708566783621609</v>
      </c>
      <c r="L7" s="52">
        <f>(I7-H7)/H7</f>
        <v>-7.7217978638043124E-5</v>
      </c>
      <c r="N7" s="40">
        <f t="shared" ref="N7:N33" si="1">(H7/B7)*10</f>
        <v>2.9534148946656025</v>
      </c>
      <c r="O7" s="149">
        <f t="shared" ref="O7:O33" si="2">(I7/C7)*10</f>
        <v>3.1227148612328186</v>
      </c>
      <c r="P7" s="52">
        <f>(O7-N7)/N7</f>
        <v>5.7323462027973879E-2</v>
      </c>
      <c r="Q7" s="2"/>
    </row>
    <row r="8" spans="1:17" ht="20.100000000000001" customHeight="1" x14ac:dyDescent="0.25">
      <c r="A8" s="8" t="s">
        <v>157</v>
      </c>
      <c r="B8" s="19">
        <v>233164.71000000011</v>
      </c>
      <c r="C8" s="140">
        <v>235052.92999999988</v>
      </c>
      <c r="D8" s="214">
        <f t="shared" ref="D8:D32" si="3">B8/$B$33</f>
        <v>7.3093490001949271E-2</v>
      </c>
      <c r="E8" s="215">
        <f t="shared" ref="E8:E32" si="4">C8/$C$33</f>
        <v>6.7788103737248653E-2</v>
      </c>
      <c r="F8" s="52">
        <f t="shared" ref="F8:F33" si="5">(C8-B8)/B8</f>
        <v>8.0982237835209598E-3</v>
      </c>
      <c r="H8" s="19">
        <v>100089.47800000002</v>
      </c>
      <c r="I8" s="140">
        <v>102139.00600000002</v>
      </c>
      <c r="J8" s="214">
        <f t="shared" si="0"/>
        <v>0.10824787107264155</v>
      </c>
      <c r="K8" s="215">
        <f t="shared" ref="K8:K32" si="6">I8/$I$33</f>
        <v>0.10575264965174463</v>
      </c>
      <c r="L8" s="52">
        <f t="shared" ref="L8:L33" si="7">(I8-H8)/H8</f>
        <v>2.0476957627853804E-2</v>
      </c>
      <c r="N8" s="40">
        <f t="shared" si="1"/>
        <v>4.2926512335421583</v>
      </c>
      <c r="O8" s="143">
        <f t="shared" si="2"/>
        <v>4.3453619574110425</v>
      </c>
      <c r="P8" s="52">
        <f t="shared" ref="P8:P33" si="8">(O8-N8)/N8</f>
        <v>1.2279293378649121E-2</v>
      </c>
      <c r="Q8" s="2"/>
    </row>
    <row r="9" spans="1:17" ht="20.100000000000001" customHeight="1" x14ac:dyDescent="0.25">
      <c r="A9" s="8" t="s">
        <v>159</v>
      </c>
      <c r="B9" s="19">
        <v>258532.53999999986</v>
      </c>
      <c r="C9" s="140">
        <v>285938.93999999971</v>
      </c>
      <c r="D9" s="214">
        <f t="shared" si="3"/>
        <v>8.104590796638364E-2</v>
      </c>
      <c r="E9" s="215">
        <f t="shared" si="4"/>
        <v>8.2463377619836131E-2</v>
      </c>
      <c r="F9" s="52">
        <f t="shared" si="5"/>
        <v>0.10600754551051819</v>
      </c>
      <c r="H9" s="19">
        <v>79902.861000000048</v>
      </c>
      <c r="I9" s="140">
        <v>85864.242999999944</v>
      </c>
      <c r="J9" s="214">
        <f t="shared" si="0"/>
        <v>8.6415822808699264E-2</v>
      </c>
      <c r="K9" s="215">
        <f t="shared" si="6"/>
        <v>8.8902091014976772E-2</v>
      </c>
      <c r="L9" s="52">
        <f t="shared" si="7"/>
        <v>7.4607866669503767E-2</v>
      </c>
      <c r="N9" s="40">
        <f t="shared" si="1"/>
        <v>3.0906307190576507</v>
      </c>
      <c r="O9" s="143">
        <f t="shared" si="2"/>
        <v>3.0028873646940157</v>
      </c>
      <c r="P9" s="52">
        <f t="shared" si="8"/>
        <v>-2.8390112679132499E-2</v>
      </c>
      <c r="Q9" s="2"/>
    </row>
    <row r="10" spans="1:17" ht="20.100000000000001" customHeight="1" x14ac:dyDescent="0.25">
      <c r="A10" s="8" t="s">
        <v>160</v>
      </c>
      <c r="B10" s="19">
        <v>230725.10999999996</v>
      </c>
      <c r="C10" s="140">
        <v>226206.24000000002</v>
      </c>
      <c r="D10" s="214">
        <f t="shared" si="3"/>
        <v>7.2328713556110771E-2</v>
      </c>
      <c r="E10" s="215">
        <f t="shared" si="4"/>
        <v>6.5236762048160715E-2</v>
      </c>
      <c r="F10" s="52">
        <f t="shared" si="5"/>
        <v>-1.9585514554527412E-2</v>
      </c>
      <c r="H10" s="19">
        <v>87738.537999999986</v>
      </c>
      <c r="I10" s="140">
        <v>84328.589999999967</v>
      </c>
      <c r="J10" s="214">
        <f t="shared" si="0"/>
        <v>9.4890193647788418E-2</v>
      </c>
      <c r="K10" s="215">
        <f t="shared" si="6"/>
        <v>8.7312107128745806E-2</v>
      </c>
      <c r="L10" s="52">
        <f t="shared" si="7"/>
        <v>-3.8864882840879099E-2</v>
      </c>
      <c r="N10" s="40">
        <f t="shared" si="1"/>
        <v>3.802730357350355</v>
      </c>
      <c r="O10" s="143">
        <f t="shared" si="2"/>
        <v>3.7279515366154339</v>
      </c>
      <c r="P10" s="52">
        <f t="shared" si="8"/>
        <v>-1.966450778987788E-2</v>
      </c>
      <c r="Q10" s="2"/>
    </row>
    <row r="11" spans="1:17" ht="20.100000000000001" customHeight="1" x14ac:dyDescent="0.25">
      <c r="A11" s="8" t="s">
        <v>161</v>
      </c>
      <c r="B11" s="19">
        <v>148804.12000000005</v>
      </c>
      <c r="C11" s="140">
        <v>141965.96999999997</v>
      </c>
      <c r="D11" s="214">
        <f t="shared" si="3"/>
        <v>4.6647764395687748E-2</v>
      </c>
      <c r="E11" s="215">
        <f t="shared" si="4"/>
        <v>4.0942284367691713E-2</v>
      </c>
      <c r="F11" s="52">
        <f t="shared" si="5"/>
        <v>-4.5954036756509692E-2</v>
      </c>
      <c r="H11" s="19">
        <v>51656.517000000029</v>
      </c>
      <c r="I11" s="140">
        <v>52282.62900000003</v>
      </c>
      <c r="J11" s="214">
        <f t="shared" si="0"/>
        <v>5.5867091166942828E-2</v>
      </c>
      <c r="K11" s="215">
        <f t="shared" si="6"/>
        <v>5.4132370815407643E-2</v>
      </c>
      <c r="L11" s="52">
        <f t="shared" si="7"/>
        <v>1.212067782270339E-2</v>
      </c>
      <c r="N11" s="40">
        <f t="shared" si="1"/>
        <v>3.4714440030289491</v>
      </c>
      <c r="O11" s="143">
        <f t="shared" si="2"/>
        <v>3.6827578468276618</v>
      </c>
      <c r="P11" s="52">
        <f t="shared" si="8"/>
        <v>6.0872030087287733E-2</v>
      </c>
      <c r="Q11" s="2"/>
    </row>
    <row r="12" spans="1:17" ht="20.100000000000001" customHeight="1" x14ac:dyDescent="0.25">
      <c r="A12" s="8" t="s">
        <v>162</v>
      </c>
      <c r="B12" s="19">
        <v>123598.32999999991</v>
      </c>
      <c r="C12" s="140">
        <v>126061.54999999996</v>
      </c>
      <c r="D12" s="214">
        <f t="shared" si="3"/>
        <v>3.8746143437026197E-2</v>
      </c>
      <c r="E12" s="215">
        <f t="shared" si="4"/>
        <v>3.6355528215191189E-2</v>
      </c>
      <c r="F12" s="52">
        <f t="shared" si="5"/>
        <v>1.9929233671685097E-2</v>
      </c>
      <c r="H12" s="19">
        <v>49261.855999999992</v>
      </c>
      <c r="I12" s="140">
        <v>51200.213999999993</v>
      </c>
      <c r="J12" s="214">
        <f t="shared" si="0"/>
        <v>5.3277238962991011E-2</v>
      </c>
      <c r="K12" s="215">
        <f t="shared" si="6"/>
        <v>5.3011660337054275E-2</v>
      </c>
      <c r="L12" s="52">
        <f t="shared" si="7"/>
        <v>3.9348050548481173E-2</v>
      </c>
      <c r="N12" s="40">
        <f t="shared" si="1"/>
        <v>3.9856409063132188</v>
      </c>
      <c r="O12" s="143">
        <f t="shared" si="2"/>
        <v>4.0615250248787209</v>
      </c>
      <c r="P12" s="52">
        <f t="shared" si="8"/>
        <v>1.9039376689782162E-2</v>
      </c>
      <c r="Q12" s="2"/>
    </row>
    <row r="13" spans="1:17" ht="20.100000000000001" customHeight="1" x14ac:dyDescent="0.25">
      <c r="A13" s="8" t="s">
        <v>163</v>
      </c>
      <c r="B13" s="19">
        <v>206555.79999999987</v>
      </c>
      <c r="C13" s="140">
        <v>207507.51000000007</v>
      </c>
      <c r="D13" s="214">
        <f t="shared" si="3"/>
        <v>6.475201286740441E-2</v>
      </c>
      <c r="E13" s="215">
        <f t="shared" si="4"/>
        <v>5.9844140696898245E-2</v>
      </c>
      <c r="F13" s="52">
        <f t="shared" si="5"/>
        <v>4.6075200986861473E-3</v>
      </c>
      <c r="H13" s="19">
        <v>48673.658999999985</v>
      </c>
      <c r="I13" s="140">
        <v>47336.635999999984</v>
      </c>
      <c r="J13" s="214">
        <f t="shared" si="0"/>
        <v>5.2641097439490261E-2</v>
      </c>
      <c r="K13" s="215">
        <f t="shared" si="6"/>
        <v>4.9011390247915274E-2</v>
      </c>
      <c r="L13" s="52">
        <f t="shared" si="7"/>
        <v>-2.7469128630744639E-2</v>
      </c>
      <c r="N13" s="40">
        <f t="shared" si="1"/>
        <v>2.3564411650508004</v>
      </c>
      <c r="O13" s="143">
        <f t="shared" si="2"/>
        <v>2.2812010996614034</v>
      </c>
      <c r="P13" s="52">
        <f t="shared" si="8"/>
        <v>-3.1929532765472189E-2</v>
      </c>
      <c r="Q13" s="2"/>
    </row>
    <row r="14" spans="1:17" ht="20.100000000000001" customHeight="1" x14ac:dyDescent="0.25">
      <c r="A14" s="8" t="s">
        <v>164</v>
      </c>
      <c r="B14" s="19">
        <v>338448.78</v>
      </c>
      <c r="C14" s="140">
        <v>359947.03</v>
      </c>
      <c r="D14" s="214">
        <f t="shared" si="3"/>
        <v>0.10609839935512505</v>
      </c>
      <c r="E14" s="215">
        <f t="shared" si="4"/>
        <v>0.10380694514020553</v>
      </c>
      <c r="F14" s="52">
        <f t="shared" si="5"/>
        <v>6.351995123161619E-2</v>
      </c>
      <c r="H14" s="19">
        <v>44010.83400000001</v>
      </c>
      <c r="I14" s="140">
        <v>44101.296999999991</v>
      </c>
      <c r="J14" s="214">
        <f t="shared" si="0"/>
        <v>4.7598200928087864E-2</v>
      </c>
      <c r="K14" s="215">
        <f t="shared" si="6"/>
        <v>4.5661586043127686E-2</v>
      </c>
      <c r="L14" s="52">
        <f t="shared" si="7"/>
        <v>2.0554711596690381E-3</v>
      </c>
      <c r="N14" s="40">
        <f t="shared" si="1"/>
        <v>1.3003691134593542</v>
      </c>
      <c r="O14" s="143">
        <f t="shared" si="2"/>
        <v>1.2252163047435058</v>
      </c>
      <c r="P14" s="52">
        <f t="shared" si="8"/>
        <v>-5.7793443367722262E-2</v>
      </c>
      <c r="Q14" s="2"/>
    </row>
    <row r="15" spans="1:17" ht="20.100000000000001" customHeight="1" x14ac:dyDescent="0.25">
      <c r="A15" s="8" t="s">
        <v>165</v>
      </c>
      <c r="B15" s="19">
        <v>108377.22999999997</v>
      </c>
      <c r="C15" s="140">
        <v>105052.01999999995</v>
      </c>
      <c r="D15" s="214">
        <f t="shared" si="3"/>
        <v>3.397456663765263E-2</v>
      </c>
      <c r="E15" s="215">
        <f t="shared" si="4"/>
        <v>3.0296483560394338E-2</v>
      </c>
      <c r="F15" s="52">
        <f t="shared" si="5"/>
        <v>-3.0681813882861023E-2</v>
      </c>
      <c r="H15" s="19">
        <v>40237.649000000005</v>
      </c>
      <c r="I15" s="140">
        <v>39955.30400000004</v>
      </c>
      <c r="J15" s="214">
        <f t="shared" si="0"/>
        <v>4.3517459859448999E-2</v>
      </c>
      <c r="K15" s="215">
        <f t="shared" si="6"/>
        <v>4.136890920635114E-2</v>
      </c>
      <c r="L15" s="52">
        <f t="shared" si="7"/>
        <v>-7.0169358055676848E-3</v>
      </c>
      <c r="N15" s="40">
        <f t="shared" si="1"/>
        <v>3.7127401207799848</v>
      </c>
      <c r="O15" s="143">
        <f t="shared" si="2"/>
        <v>3.8033827431400233</v>
      </c>
      <c r="P15" s="52">
        <f t="shared" si="8"/>
        <v>2.4413942105109152E-2</v>
      </c>
      <c r="Q15" s="2"/>
    </row>
    <row r="16" spans="1:17" ht="20.100000000000001" customHeight="1" x14ac:dyDescent="0.25">
      <c r="A16" s="8" t="s">
        <v>166</v>
      </c>
      <c r="B16" s="19">
        <v>161400.99000000002</v>
      </c>
      <c r="C16" s="140">
        <v>163828.26999999996</v>
      </c>
      <c r="D16" s="214">
        <f t="shared" si="3"/>
        <v>5.0596686131746567E-2</v>
      </c>
      <c r="E16" s="215">
        <f t="shared" si="4"/>
        <v>4.7247263677393792E-2</v>
      </c>
      <c r="F16" s="52">
        <f t="shared" si="5"/>
        <v>1.5038817295977802E-2</v>
      </c>
      <c r="H16" s="19">
        <v>37403.260999999999</v>
      </c>
      <c r="I16" s="140">
        <v>38463.755999999979</v>
      </c>
      <c r="J16" s="214">
        <f t="shared" si="0"/>
        <v>4.0452038069619674E-2</v>
      </c>
      <c r="K16" s="215">
        <f t="shared" si="6"/>
        <v>3.9824590740174109E-2</v>
      </c>
      <c r="L16" s="52">
        <f t="shared" si="7"/>
        <v>2.8353009113295784E-2</v>
      </c>
      <c r="N16" s="40">
        <f t="shared" si="1"/>
        <v>2.3174121174845332</v>
      </c>
      <c r="O16" s="143">
        <f t="shared" si="2"/>
        <v>2.3478094470508655</v>
      </c>
      <c r="P16" s="52">
        <f t="shared" si="8"/>
        <v>1.3116928722771775E-2</v>
      </c>
      <c r="Q16" s="2"/>
    </row>
    <row r="17" spans="1:17" ht="20.100000000000001" customHeight="1" x14ac:dyDescent="0.25">
      <c r="A17" s="8" t="s">
        <v>167</v>
      </c>
      <c r="B17" s="19">
        <v>56862.73000000001</v>
      </c>
      <c r="C17" s="140">
        <v>158913.16000000003</v>
      </c>
      <c r="D17" s="214">
        <f t="shared" si="3"/>
        <v>1.7825576549463852E-2</v>
      </c>
      <c r="E17" s="215">
        <f t="shared" si="4"/>
        <v>4.5829770236405908E-2</v>
      </c>
      <c r="F17" s="52">
        <f t="shared" si="5"/>
        <v>1.7946804523806719</v>
      </c>
      <c r="H17" s="19">
        <v>11686.759999999997</v>
      </c>
      <c r="I17" s="140">
        <v>33560.056000000004</v>
      </c>
      <c r="J17" s="214">
        <f t="shared" si="0"/>
        <v>1.2639359451319186E-2</v>
      </c>
      <c r="K17" s="215">
        <f t="shared" si="6"/>
        <v>3.4747399484785765E-2</v>
      </c>
      <c r="L17" s="52">
        <f t="shared" si="7"/>
        <v>1.8716304604526846</v>
      </c>
      <c r="N17" s="40">
        <f t="shared" si="1"/>
        <v>2.0552583388099719</v>
      </c>
      <c r="O17" s="143">
        <f t="shared" si="2"/>
        <v>2.1118487606690346</v>
      </c>
      <c r="P17" s="52">
        <f t="shared" si="8"/>
        <v>2.7534456759255622E-2</v>
      </c>
      <c r="Q17" s="2"/>
    </row>
    <row r="18" spans="1:17" ht="20.100000000000001" customHeight="1" x14ac:dyDescent="0.25">
      <c r="A18" s="8" t="s">
        <v>168</v>
      </c>
      <c r="B18" s="19">
        <v>96984.460000000065</v>
      </c>
      <c r="C18" s="140">
        <v>86044.349999999991</v>
      </c>
      <c r="D18" s="214">
        <f t="shared" si="3"/>
        <v>3.040311142005345E-2</v>
      </c>
      <c r="E18" s="215">
        <f t="shared" si="4"/>
        <v>2.4814765439444358E-2</v>
      </c>
      <c r="F18" s="52">
        <f t="shared" si="5"/>
        <v>-0.11280271086728808</v>
      </c>
      <c r="H18" s="19">
        <v>34784.071000000011</v>
      </c>
      <c r="I18" s="140">
        <v>31078.713000000032</v>
      </c>
      <c r="J18" s="214">
        <f t="shared" si="0"/>
        <v>3.7619355283175823E-2</v>
      </c>
      <c r="K18" s="215">
        <f t="shared" si="6"/>
        <v>3.2178267404679113E-2</v>
      </c>
      <c r="L18" s="52">
        <f t="shared" si="7"/>
        <v>-0.10652456407416996</v>
      </c>
      <c r="N18" s="40">
        <f t="shared" si="1"/>
        <v>3.5865612903345534</v>
      </c>
      <c r="O18" s="143">
        <f t="shared" si="2"/>
        <v>3.6119411675490647</v>
      </c>
      <c r="P18" s="52">
        <f t="shared" si="8"/>
        <v>7.0763818487941874E-3</v>
      </c>
      <c r="Q18" s="2"/>
    </row>
    <row r="19" spans="1:17" ht="20.100000000000001" customHeight="1" x14ac:dyDescent="0.25">
      <c r="A19" s="8" t="s">
        <v>169</v>
      </c>
      <c r="B19" s="19">
        <v>102503.94999999987</v>
      </c>
      <c r="C19" s="140">
        <v>248275.44000000024</v>
      </c>
      <c r="D19" s="214">
        <f t="shared" si="3"/>
        <v>3.2133385212905055E-2</v>
      </c>
      <c r="E19" s="215">
        <f t="shared" si="4"/>
        <v>7.160141029567714E-2</v>
      </c>
      <c r="F19" s="52">
        <f t="shared" si="5"/>
        <v>1.4221060749366299</v>
      </c>
      <c r="H19" s="19">
        <v>21077.481</v>
      </c>
      <c r="I19" s="140">
        <v>27682.955000000016</v>
      </c>
      <c r="J19" s="214">
        <f t="shared" si="0"/>
        <v>2.2795527476165391E-2</v>
      </c>
      <c r="K19" s="215">
        <f t="shared" si="6"/>
        <v>2.866236862966939E-2</v>
      </c>
      <c r="L19" s="52">
        <f t="shared" si="7"/>
        <v>0.31339010577212795</v>
      </c>
      <c r="N19" s="40">
        <f t="shared" si="1"/>
        <v>2.0562603685028749</v>
      </c>
      <c r="O19" s="143">
        <f t="shared" si="2"/>
        <v>1.1150098052388908</v>
      </c>
      <c r="P19" s="52">
        <f t="shared" si="8"/>
        <v>-0.45774872563890884</v>
      </c>
      <c r="Q19" s="2"/>
    </row>
    <row r="20" spans="1:17" ht="20.100000000000001" customHeight="1" x14ac:dyDescent="0.25">
      <c r="A20" s="8" t="s">
        <v>170</v>
      </c>
      <c r="B20" s="19">
        <v>52162.07</v>
      </c>
      <c r="C20" s="140">
        <v>58750.130000000019</v>
      </c>
      <c r="D20" s="214">
        <f t="shared" si="3"/>
        <v>1.6351993155507866E-2</v>
      </c>
      <c r="E20" s="215">
        <f t="shared" si="4"/>
        <v>1.6943247238044842E-2</v>
      </c>
      <c r="F20" s="52">
        <f t="shared" si="5"/>
        <v>0.12629981900641635</v>
      </c>
      <c r="H20" s="19">
        <v>21524.750999999997</v>
      </c>
      <c r="I20" s="140">
        <v>24611.121000000003</v>
      </c>
      <c r="J20" s="214">
        <f t="shared" si="0"/>
        <v>2.327925489948815E-2</v>
      </c>
      <c r="K20" s="215">
        <f t="shared" si="6"/>
        <v>2.548185417674512E-2</v>
      </c>
      <c r="L20" s="52">
        <f t="shared" si="7"/>
        <v>0.14338702454676511</v>
      </c>
      <c r="N20" s="40">
        <f t="shared" si="1"/>
        <v>4.12651395928114</v>
      </c>
      <c r="O20" s="143">
        <f t="shared" si="2"/>
        <v>4.1891177091863447</v>
      </c>
      <c r="P20" s="52">
        <f t="shared" si="8"/>
        <v>1.5171098540548905E-2</v>
      </c>
      <c r="Q20" s="2"/>
    </row>
    <row r="21" spans="1:17" ht="20.100000000000001" customHeight="1" x14ac:dyDescent="0.25">
      <c r="A21" s="8" t="s">
        <v>171</v>
      </c>
      <c r="B21" s="19">
        <v>92893.640000000014</v>
      </c>
      <c r="C21" s="140">
        <v>97969.180000000051</v>
      </c>
      <c r="D21" s="214">
        <f t="shared" si="3"/>
        <v>2.9120703328495437E-2</v>
      </c>
      <c r="E21" s="215">
        <f t="shared" si="4"/>
        <v>2.8253827497037341E-2</v>
      </c>
      <c r="F21" s="52">
        <f t="shared" si="5"/>
        <v>5.463818620951915E-2</v>
      </c>
      <c r="H21" s="19">
        <v>23384.936999999984</v>
      </c>
      <c r="I21" s="140">
        <v>24521.026000000016</v>
      </c>
      <c r="J21" s="214">
        <f t="shared" si="0"/>
        <v>2.5291066513683316E-2</v>
      </c>
      <c r="K21" s="215">
        <f t="shared" si="6"/>
        <v>2.5388571645971591E-2</v>
      </c>
      <c r="L21" s="52">
        <f t="shared" si="7"/>
        <v>4.8582085125995142E-2</v>
      </c>
      <c r="N21" s="40">
        <f t="shared" si="1"/>
        <v>2.5173883809483599</v>
      </c>
      <c r="O21" s="143">
        <f t="shared" si="2"/>
        <v>2.5029326569845747</v>
      </c>
      <c r="P21" s="52">
        <f t="shared" si="8"/>
        <v>-5.7423495211094263E-3</v>
      </c>
      <c r="Q21" s="2"/>
    </row>
    <row r="22" spans="1:17" ht="20.100000000000001" customHeight="1" x14ac:dyDescent="0.25">
      <c r="A22" s="8" t="s">
        <v>172</v>
      </c>
      <c r="B22" s="19">
        <v>5373.2200000000021</v>
      </c>
      <c r="C22" s="140">
        <v>5790.5999999999949</v>
      </c>
      <c r="D22" s="214">
        <f t="shared" si="3"/>
        <v>1.6844204354435706E-3</v>
      </c>
      <c r="E22" s="215">
        <f t="shared" si="4"/>
        <v>1.6699804316453828E-3</v>
      </c>
      <c r="F22" s="52">
        <f t="shared" si="5"/>
        <v>7.7677817025916057E-2</v>
      </c>
      <c r="H22" s="19">
        <v>13530.235999999999</v>
      </c>
      <c r="I22" s="140">
        <v>14995.340000000007</v>
      </c>
      <c r="J22" s="214">
        <f t="shared" si="0"/>
        <v>1.4633099016765908E-2</v>
      </c>
      <c r="K22" s="215">
        <f t="shared" si="6"/>
        <v>1.5525870081688408E-2</v>
      </c>
      <c r="L22" s="52">
        <f t="shared" si="7"/>
        <v>0.1082836988209229</v>
      </c>
      <c r="N22" s="40">
        <f t="shared" si="1"/>
        <v>25.180871060555855</v>
      </c>
      <c r="O22" s="143">
        <f t="shared" si="2"/>
        <v>25.896003868338376</v>
      </c>
      <c r="P22" s="52">
        <f t="shared" si="8"/>
        <v>2.8399843915754293E-2</v>
      </c>
      <c r="Q22" s="2"/>
    </row>
    <row r="23" spans="1:17" ht="20.100000000000001" customHeight="1" x14ac:dyDescent="0.25">
      <c r="A23" s="8" t="s">
        <v>173</v>
      </c>
      <c r="B23" s="19">
        <v>41861.429999999993</v>
      </c>
      <c r="C23" s="140">
        <v>37333.529999999992</v>
      </c>
      <c r="D23" s="214">
        <f t="shared" si="3"/>
        <v>1.31229036125248E-2</v>
      </c>
      <c r="E23" s="215">
        <f t="shared" si="4"/>
        <v>1.0766805606369959E-2</v>
      </c>
      <c r="F23" s="52">
        <f t="shared" si="5"/>
        <v>-0.10816400681964286</v>
      </c>
      <c r="H23" s="19">
        <v>13361.362000000001</v>
      </c>
      <c r="I23" s="140">
        <v>13094.188000000002</v>
      </c>
      <c r="J23" s="214">
        <f t="shared" si="0"/>
        <v>1.4450459928773852E-2</v>
      </c>
      <c r="K23" s="215">
        <f t="shared" si="6"/>
        <v>1.3557455963866328E-2</v>
      </c>
      <c r="L23" s="52">
        <f t="shared" si="7"/>
        <v>-1.9996015376276689E-2</v>
      </c>
      <c r="N23" s="40">
        <f t="shared" si="1"/>
        <v>3.1918073510627809</v>
      </c>
      <c r="O23" s="143">
        <f t="shared" si="2"/>
        <v>3.5073533094781033</v>
      </c>
      <c r="P23" s="52">
        <f t="shared" si="8"/>
        <v>9.886121676806546E-2</v>
      </c>
      <c r="Q23" s="2"/>
    </row>
    <row r="24" spans="1:17" ht="20.100000000000001" customHeight="1" x14ac:dyDescent="0.25">
      <c r="A24" s="8" t="s">
        <v>174</v>
      </c>
      <c r="B24" s="19">
        <v>46032.829999999987</v>
      </c>
      <c r="C24" s="140">
        <v>50136.090000000004</v>
      </c>
      <c r="D24" s="214">
        <f t="shared" si="3"/>
        <v>1.4430572273850653E-2</v>
      </c>
      <c r="E24" s="215">
        <f t="shared" si="4"/>
        <v>1.4459000659553731E-2</v>
      </c>
      <c r="F24" s="52">
        <f t="shared" si="5"/>
        <v>8.9137687168049803E-2</v>
      </c>
      <c r="H24" s="19">
        <v>11122.306000000008</v>
      </c>
      <c r="I24" s="140">
        <v>11761.582999999997</v>
      </c>
      <c r="J24" s="214">
        <f t="shared" si="0"/>
        <v>1.2028896243404009E-2</v>
      </c>
      <c r="K24" s="215">
        <f t="shared" si="6"/>
        <v>1.2177703847528289E-2</v>
      </c>
      <c r="L24" s="52">
        <f t="shared" si="7"/>
        <v>5.7477019603667502E-2</v>
      </c>
      <c r="N24" s="40">
        <f t="shared" si="1"/>
        <v>2.4161681999564246</v>
      </c>
      <c r="O24" s="143">
        <f t="shared" si="2"/>
        <v>2.3459314437962746</v>
      </c>
      <c r="P24" s="52">
        <f t="shared" si="8"/>
        <v>-2.9069481239516658E-2</v>
      </c>
      <c r="Q24" s="2"/>
    </row>
    <row r="25" spans="1:17" ht="20.100000000000001" customHeight="1" x14ac:dyDescent="0.25">
      <c r="A25" s="8" t="s">
        <v>175</v>
      </c>
      <c r="B25" s="19">
        <v>42350.949999999983</v>
      </c>
      <c r="C25" s="140">
        <v>44294.939999999973</v>
      </c>
      <c r="D25" s="214">
        <f t="shared" si="3"/>
        <v>1.3276360476669264E-2</v>
      </c>
      <c r="E25" s="215">
        <f t="shared" si="4"/>
        <v>1.2774441857649699E-2</v>
      </c>
      <c r="F25" s="52">
        <f t="shared" si="5"/>
        <v>4.590192191674547E-2</v>
      </c>
      <c r="H25" s="19">
        <v>10813.881000000001</v>
      </c>
      <c r="I25" s="140">
        <v>11194.563999999998</v>
      </c>
      <c r="J25" s="214">
        <f t="shared" si="0"/>
        <v>1.169533121436489E-2</v>
      </c>
      <c r="K25" s="215">
        <f t="shared" si="6"/>
        <v>1.1590623906169916E-2</v>
      </c>
      <c r="L25" s="52">
        <f t="shared" si="7"/>
        <v>3.5203180060886304E-2</v>
      </c>
      <c r="N25" s="40">
        <f t="shared" si="1"/>
        <v>2.5533975034798524</v>
      </c>
      <c r="O25" s="143">
        <f t="shared" si="2"/>
        <v>2.5272782850591975</v>
      </c>
      <c r="P25" s="52">
        <f t="shared" si="8"/>
        <v>-1.0229201832091864E-2</v>
      </c>
      <c r="Q25" s="2"/>
    </row>
    <row r="26" spans="1:17" ht="20.100000000000001" customHeight="1" x14ac:dyDescent="0.25">
      <c r="A26" s="8" t="s">
        <v>176</v>
      </c>
      <c r="B26" s="19">
        <v>22287.249999999996</v>
      </c>
      <c r="C26" s="140">
        <v>24637.660000000003</v>
      </c>
      <c r="D26" s="214">
        <f t="shared" si="3"/>
        <v>6.9867043132125052E-3</v>
      </c>
      <c r="E26" s="215">
        <f t="shared" si="4"/>
        <v>7.1053794220861778E-3</v>
      </c>
      <c r="F26" s="52">
        <f t="shared" si="5"/>
        <v>0.10545984811944083</v>
      </c>
      <c r="H26" s="19">
        <v>8145.0499999999956</v>
      </c>
      <c r="I26" s="140">
        <v>8939.4569999999985</v>
      </c>
      <c r="J26" s="214">
        <f t="shared" si="0"/>
        <v>8.8089611405528408E-3</v>
      </c>
      <c r="K26" s="215">
        <f t="shared" si="6"/>
        <v>9.2557319795909879E-3</v>
      </c>
      <c r="L26" s="52">
        <f t="shared" si="7"/>
        <v>9.753248905777169E-2</v>
      </c>
      <c r="N26" s="40">
        <f t="shared" si="1"/>
        <v>3.6545782902780726</v>
      </c>
      <c r="O26" s="143">
        <f t="shared" si="2"/>
        <v>3.6283709573068212</v>
      </c>
      <c r="P26" s="52">
        <f t="shared" si="8"/>
        <v>-7.1710963316802398E-3</v>
      </c>
      <c r="Q26" s="2"/>
    </row>
    <row r="27" spans="1:17" ht="20.100000000000001" customHeight="1" x14ac:dyDescent="0.25">
      <c r="A27" s="8" t="s">
        <v>179</v>
      </c>
      <c r="B27" s="19">
        <v>18104.220000000008</v>
      </c>
      <c r="C27" s="140">
        <v>20119.679999999997</v>
      </c>
      <c r="D27" s="214">
        <f t="shared" si="3"/>
        <v>5.6753898287742171E-3</v>
      </c>
      <c r="E27" s="215">
        <f t="shared" si="4"/>
        <v>5.8024163110846887E-3</v>
      </c>
      <c r="F27" s="52">
        <f t="shared" si="5"/>
        <v>0.11132542578470585</v>
      </c>
      <c r="H27" s="19">
        <v>7696.8109999999988</v>
      </c>
      <c r="I27" s="140">
        <v>7988.8830000000025</v>
      </c>
      <c r="J27" s="214">
        <f t="shared" si="0"/>
        <v>8.3241857330746492E-3</v>
      </c>
      <c r="K27" s="215">
        <f t="shared" si="6"/>
        <v>8.2715269914392809E-3</v>
      </c>
      <c r="L27" s="52">
        <f t="shared" si="7"/>
        <v>3.7947144603135481E-2</v>
      </c>
      <c r="N27" s="40">
        <f t="shared" si="1"/>
        <v>4.2513905597700399</v>
      </c>
      <c r="O27" s="143">
        <f t="shared" si="2"/>
        <v>3.970680945223783</v>
      </c>
      <c r="P27" s="52">
        <f t="shared" si="8"/>
        <v>-6.6027717425575838E-2</v>
      </c>
      <c r="Q27" s="2"/>
    </row>
    <row r="28" spans="1:17" ht="20.100000000000001" customHeight="1" x14ac:dyDescent="0.25">
      <c r="A28" s="8" t="s">
        <v>177</v>
      </c>
      <c r="B28" s="19">
        <v>22613.88</v>
      </c>
      <c r="C28" s="140">
        <v>20587.230000000003</v>
      </c>
      <c r="D28" s="214">
        <f t="shared" si="3"/>
        <v>7.0890977098776219E-3</v>
      </c>
      <c r="E28" s="215">
        <f t="shared" si="4"/>
        <v>5.9372554211623678E-3</v>
      </c>
      <c r="F28" s="52">
        <f t="shared" si="5"/>
        <v>-8.9619737966240107E-2</v>
      </c>
      <c r="H28" s="19">
        <v>8288.724000000002</v>
      </c>
      <c r="I28" s="140">
        <v>7666.4359999999979</v>
      </c>
      <c r="J28" s="214">
        <f t="shared" si="0"/>
        <v>8.9643461514377146E-3</v>
      </c>
      <c r="K28" s="215">
        <f t="shared" si="6"/>
        <v>7.9376719251166607E-3</v>
      </c>
      <c r="L28" s="52">
        <f t="shared" si="7"/>
        <v>-7.5076453263494353E-2</v>
      </c>
      <c r="N28" s="40">
        <f t="shared" si="1"/>
        <v>3.6653258971923446</v>
      </c>
      <c r="O28" s="143">
        <f t="shared" si="2"/>
        <v>3.7238793174215261</v>
      </c>
      <c r="P28" s="52">
        <f t="shared" si="8"/>
        <v>1.5974956080722236E-2</v>
      </c>
      <c r="Q28" s="2"/>
    </row>
    <row r="29" spans="1:17" ht="20.100000000000001" customHeight="1" x14ac:dyDescent="0.25">
      <c r="A29" s="8" t="s">
        <v>178</v>
      </c>
      <c r="B29" s="19">
        <v>105993.44999999995</v>
      </c>
      <c r="C29" s="140">
        <v>90514.539999999979</v>
      </c>
      <c r="D29" s="214">
        <f t="shared" si="3"/>
        <v>3.3227288888816424E-2</v>
      </c>
      <c r="E29" s="215">
        <f t="shared" si="4"/>
        <v>2.6103946150551473E-2</v>
      </c>
      <c r="F29" s="52">
        <f t="shared" si="5"/>
        <v>-0.14603647678229156</v>
      </c>
      <c r="H29" s="19">
        <v>8213.4270000000051</v>
      </c>
      <c r="I29" s="140">
        <v>7274.784000000006</v>
      </c>
      <c r="J29" s="214">
        <f t="shared" si="0"/>
        <v>8.8829116179480281E-3</v>
      </c>
      <c r="K29" s="215">
        <f t="shared" si="6"/>
        <v>7.5321634091888258E-3</v>
      </c>
      <c r="L29" s="52">
        <f t="shared" si="7"/>
        <v>-0.1142815295004142</v>
      </c>
      <c r="N29" s="40">
        <f t="shared" si="1"/>
        <v>0.77489948671356668</v>
      </c>
      <c r="O29" s="143">
        <f t="shared" si="2"/>
        <v>0.80371440875687028</v>
      </c>
      <c r="P29" s="52">
        <f t="shared" si="8"/>
        <v>3.7185367311973368E-2</v>
      </c>
      <c r="Q29" s="2"/>
    </row>
    <row r="30" spans="1:17" ht="20.100000000000001" customHeight="1" x14ac:dyDescent="0.25">
      <c r="A30" s="8" t="s">
        <v>180</v>
      </c>
      <c r="B30" s="19">
        <v>19996.980000000003</v>
      </c>
      <c r="C30" s="140">
        <v>16326.400000000003</v>
      </c>
      <c r="D30" s="214">
        <f t="shared" si="3"/>
        <v>6.2687404869252259E-3</v>
      </c>
      <c r="E30" s="215">
        <f t="shared" si="4"/>
        <v>4.7084530997159547E-3</v>
      </c>
      <c r="F30" s="52">
        <f t="shared" si="5"/>
        <v>-0.18355671706427668</v>
      </c>
      <c r="H30" s="19">
        <v>7817.5070000000032</v>
      </c>
      <c r="I30" s="140">
        <v>6379.8319999999958</v>
      </c>
      <c r="J30" s="214">
        <f t="shared" si="0"/>
        <v>8.4547197842861476E-3</v>
      </c>
      <c r="K30" s="215">
        <f t="shared" si="6"/>
        <v>6.6055483086744421E-3</v>
      </c>
      <c r="L30" s="52">
        <f t="shared" si="7"/>
        <v>-0.18390453631829262</v>
      </c>
      <c r="N30" s="40">
        <f t="shared" si="1"/>
        <v>3.9093438109154492</v>
      </c>
      <c r="O30" s="143">
        <f t="shared" si="2"/>
        <v>3.9076783614268877</v>
      </c>
      <c r="P30" s="52">
        <f t="shared" si="8"/>
        <v>-4.2601765644437206E-4</v>
      </c>
      <c r="Q30" s="2"/>
    </row>
    <row r="31" spans="1:17" ht="20.100000000000001" customHeight="1" x14ac:dyDescent="0.25">
      <c r="A31" s="8" t="s">
        <v>181</v>
      </c>
      <c r="B31" s="19">
        <v>15341.489999999987</v>
      </c>
      <c r="C31" s="140">
        <v>24482.040000000005</v>
      </c>
      <c r="D31" s="214">
        <f t="shared" si="3"/>
        <v>4.8093171815323313E-3</v>
      </c>
      <c r="E31" s="215">
        <f t="shared" si="4"/>
        <v>7.0604993829239751E-3</v>
      </c>
      <c r="F31" s="52">
        <f t="shared" si="5"/>
        <v>0.59580588326166661</v>
      </c>
      <c r="H31" s="19">
        <v>4093.4339999999984</v>
      </c>
      <c r="I31" s="140">
        <v>5745.4129999999968</v>
      </c>
      <c r="J31" s="214">
        <f t="shared" si="0"/>
        <v>4.4270938836984157E-3</v>
      </c>
      <c r="K31" s="215">
        <f t="shared" si="6"/>
        <v>5.9486837780032692E-3</v>
      </c>
      <c r="L31" s="52">
        <f t="shared" si="7"/>
        <v>0.40356800671514409</v>
      </c>
      <c r="N31" s="40">
        <f t="shared" si="1"/>
        <v>2.6682114970579791</v>
      </c>
      <c r="O31" s="143">
        <f t="shared" si="2"/>
        <v>2.3467868690680986</v>
      </c>
      <c r="P31" s="52">
        <f t="shared" si="8"/>
        <v>-0.12046444906795785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288761.76000000024</v>
      </c>
      <c r="C32" s="140">
        <f>C33-SUM(C7:C31)</f>
        <v>300523.44000000041</v>
      </c>
      <c r="D32" s="214">
        <f t="shared" si="3"/>
        <v>9.0522295666034897E-2</v>
      </c>
      <c r="E32" s="215">
        <f t="shared" si="4"/>
        <v>8.6669475365377752E-2</v>
      </c>
      <c r="F32" s="52">
        <f t="shared" si="5"/>
        <v>4.0731432028950638E-2</v>
      </c>
      <c r="H32" s="19">
        <f>H33-SUM(H7:H31)</f>
        <v>76682.447999999626</v>
      </c>
      <c r="I32" s="140">
        <f>I33-SUM(I7:I31)</f>
        <v>80236.785000000033</v>
      </c>
      <c r="J32" s="214">
        <f t="shared" si="0"/>
        <v>8.2932910736516166E-2</v>
      </c>
      <c r="K32" s="215">
        <f t="shared" si="6"/>
        <v>8.307553544516931E-2</v>
      </c>
      <c r="L32" s="52">
        <f t="shared" si="7"/>
        <v>4.6351376262797769E-2</v>
      </c>
      <c r="N32" s="40">
        <f t="shared" si="1"/>
        <v>2.655561041046417</v>
      </c>
      <c r="O32" s="143">
        <f t="shared" si="2"/>
        <v>2.6699010566363786</v>
      </c>
      <c r="P32" s="52">
        <f t="shared" si="8"/>
        <v>5.3999947161112579E-3</v>
      </c>
      <c r="Q32" s="2"/>
    </row>
    <row r="33" spans="1:17" ht="26.25" customHeight="1" thickBot="1" x14ac:dyDescent="0.3">
      <c r="A33" s="35" t="s">
        <v>18</v>
      </c>
      <c r="B33" s="36">
        <v>3189951.8000000003</v>
      </c>
      <c r="C33" s="148">
        <v>3467465.7800000007</v>
      </c>
      <c r="D33" s="251">
        <f>SUM(D7:D32)</f>
        <v>1</v>
      </c>
      <c r="E33" s="252">
        <f>SUM(E7:E32)</f>
        <v>1</v>
      </c>
      <c r="F33" s="57">
        <f t="shared" si="5"/>
        <v>8.6996292545862428E-2</v>
      </c>
      <c r="G33" s="56"/>
      <c r="H33" s="36">
        <v>924632.29999999993</v>
      </c>
      <c r="I33" s="148">
        <v>965829.28500000003</v>
      </c>
      <c r="J33" s="251">
        <f>SUM(J7:J32)</f>
        <v>0.99999999999999989</v>
      </c>
      <c r="K33" s="252">
        <f>SUM(K7:K32)</f>
        <v>1</v>
      </c>
      <c r="L33" s="57">
        <f t="shared" si="7"/>
        <v>4.4554992292611999E-2</v>
      </c>
      <c r="M33" s="56"/>
      <c r="N33" s="37">
        <f t="shared" si="1"/>
        <v>2.8985776524899212</v>
      </c>
      <c r="O33" s="150">
        <f t="shared" si="2"/>
        <v>2.7854039413187803</v>
      </c>
      <c r="P33" s="57">
        <f t="shared" si="8"/>
        <v>-3.9044567625753597E-2</v>
      </c>
      <c r="Q33" s="2"/>
    </row>
    <row r="35" spans="1:17" ht="15.75" thickBot="1" x14ac:dyDescent="0.3">
      <c r="L35" s="10"/>
    </row>
    <row r="36" spans="1:17" x14ac:dyDescent="0.25">
      <c r="A36" s="375" t="s">
        <v>2</v>
      </c>
      <c r="B36" s="360" t="s">
        <v>1</v>
      </c>
      <c r="C36" s="362"/>
      <c r="D36" s="360" t="s">
        <v>104</v>
      </c>
      <c r="E36" s="362"/>
      <c r="F36" s="130" t="s">
        <v>0</v>
      </c>
      <c r="H36" s="373" t="s">
        <v>19</v>
      </c>
      <c r="I36" s="374"/>
      <c r="J36" s="360" t="s">
        <v>104</v>
      </c>
      <c r="K36" s="362"/>
      <c r="L36" s="130" t="s">
        <v>0</v>
      </c>
      <c r="N36" s="371" t="s">
        <v>22</v>
      </c>
      <c r="O36" s="362"/>
      <c r="P36" s="130" t="s">
        <v>0</v>
      </c>
    </row>
    <row r="37" spans="1:17" x14ac:dyDescent="0.25">
      <c r="A37" s="376"/>
      <c r="B37" s="365" t="str">
        <f>B5</f>
        <v>jan-dez</v>
      </c>
      <c r="C37" s="367"/>
      <c r="D37" s="365" t="str">
        <f>B37</f>
        <v>jan-dez</v>
      </c>
      <c r="E37" s="367"/>
      <c r="F37" s="131" t="str">
        <f>F5</f>
        <v>2024 / 2023</v>
      </c>
      <c r="H37" s="368" t="str">
        <f>B37</f>
        <v>jan-dez</v>
      </c>
      <c r="I37" s="367"/>
      <c r="J37" s="365" t="str">
        <f>H37</f>
        <v>jan-dez</v>
      </c>
      <c r="K37" s="367"/>
      <c r="L37" s="131" t="str">
        <f>F37</f>
        <v>2024 / 2023</v>
      </c>
      <c r="N37" s="368" t="str">
        <f>B37</f>
        <v>jan-dez</v>
      </c>
      <c r="O37" s="366"/>
      <c r="P37" s="131" t="str">
        <f>L37</f>
        <v>2024 / 2023</v>
      </c>
    </row>
    <row r="38" spans="1:17" ht="19.5" customHeight="1" thickBot="1" x14ac:dyDescent="0.3">
      <c r="A38" s="377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1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0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158</v>
      </c>
      <c r="B39" s="19">
        <v>350219.87999999971</v>
      </c>
      <c r="C39" s="147">
        <v>331206.91000000009</v>
      </c>
      <c r="D39" s="247">
        <f t="shared" ref="D39:D61" si="9">B39/$B$62</f>
        <v>0.24789904391148487</v>
      </c>
      <c r="E39" s="246">
        <f t="shared" ref="E39:E61" si="10">C39/$C$62</f>
        <v>0.21363887673757129</v>
      </c>
      <c r="F39" s="52">
        <f>(C39-B39)/B39</f>
        <v>-5.4288665737649268E-2</v>
      </c>
      <c r="H39" s="39">
        <v>103434.46099999995</v>
      </c>
      <c r="I39" s="147">
        <v>103426.47400000009</v>
      </c>
      <c r="J39" s="250">
        <f t="shared" ref="J39:J62" si="11">H39/$H$62</f>
        <v>0.25576528772863266</v>
      </c>
      <c r="K39" s="246">
        <f t="shared" ref="K39:K62" si="12">I39/$I$62</f>
        <v>0.24856081792663967</v>
      </c>
      <c r="L39" s="52">
        <f>(I39-H39)/H39</f>
        <v>-7.7217978637339734E-5</v>
      </c>
      <c r="N39" s="40">
        <f t="shared" ref="N39:N62" si="13">(H39/B39)*10</f>
        <v>2.9534148946656034</v>
      </c>
      <c r="O39" s="149">
        <f t="shared" ref="O39:O62" si="14">(I39/C39)*10</f>
        <v>3.1227148612328186</v>
      </c>
      <c r="P39" s="52">
        <f>(O39-N39)/N39</f>
        <v>5.732346202797356E-2</v>
      </c>
    </row>
    <row r="40" spans="1:17" ht="20.100000000000001" customHeight="1" x14ac:dyDescent="0.25">
      <c r="A40" s="38" t="s">
        <v>161</v>
      </c>
      <c r="B40" s="19">
        <v>148804.12</v>
      </c>
      <c r="C40" s="140">
        <v>141965.96999999997</v>
      </c>
      <c r="D40" s="247">
        <f t="shared" si="9"/>
        <v>0.1053292550899449</v>
      </c>
      <c r="E40" s="215">
        <f t="shared" si="10"/>
        <v>9.1572516907209842E-2</v>
      </c>
      <c r="F40" s="52">
        <f t="shared" ref="F40:F62" si="15">(C40-B40)/B40</f>
        <v>-4.5954036756509317E-2</v>
      </c>
      <c r="H40" s="19">
        <v>51656.516999999971</v>
      </c>
      <c r="I40" s="140">
        <v>52282.62900000003</v>
      </c>
      <c r="J40" s="247">
        <f t="shared" si="11"/>
        <v>0.12773251589297693</v>
      </c>
      <c r="K40" s="215">
        <f t="shared" si="12"/>
        <v>0.12564880658693872</v>
      </c>
      <c r="L40" s="52">
        <f t="shared" ref="L40:L62" si="16">(I40-H40)/H40</f>
        <v>1.2120677822704531E-2</v>
      </c>
      <c r="N40" s="40">
        <f t="shared" si="13"/>
        <v>3.4714440030289468</v>
      </c>
      <c r="O40" s="143">
        <f t="shared" si="14"/>
        <v>3.6827578468276618</v>
      </c>
      <c r="P40" s="52">
        <f t="shared" ref="P40:P62" si="17">(O40-N40)/N40</f>
        <v>6.0872030087288413E-2</v>
      </c>
    </row>
    <row r="41" spans="1:17" ht="20.100000000000001" customHeight="1" x14ac:dyDescent="0.25">
      <c r="A41" s="38" t="s">
        <v>163</v>
      </c>
      <c r="B41" s="19">
        <v>206555.79999999993</v>
      </c>
      <c r="C41" s="140">
        <v>207507.51000000007</v>
      </c>
      <c r="D41" s="247">
        <f t="shared" si="9"/>
        <v>0.14620810598864892</v>
      </c>
      <c r="E41" s="215">
        <f t="shared" si="10"/>
        <v>0.13384887214765642</v>
      </c>
      <c r="F41" s="52">
        <f t="shared" si="15"/>
        <v>4.6075200986858645E-3</v>
      </c>
      <c r="H41" s="19">
        <v>48673.659000000014</v>
      </c>
      <c r="I41" s="140">
        <v>47336.635999999984</v>
      </c>
      <c r="J41" s="247">
        <f t="shared" si="11"/>
        <v>0.12035671940070689</v>
      </c>
      <c r="K41" s="215">
        <f t="shared" si="12"/>
        <v>0.11376229418838742</v>
      </c>
      <c r="L41" s="52">
        <f t="shared" si="16"/>
        <v>-2.7469128630745219E-2</v>
      </c>
      <c r="N41" s="40">
        <f t="shared" si="13"/>
        <v>2.3564411650508013</v>
      </c>
      <c r="O41" s="143">
        <f t="shared" si="14"/>
        <v>2.2812010996614034</v>
      </c>
      <c r="P41" s="52">
        <f t="shared" si="17"/>
        <v>-3.192953276547255E-2</v>
      </c>
    </row>
    <row r="42" spans="1:17" ht="20.100000000000001" customHeight="1" x14ac:dyDescent="0.25">
      <c r="A42" s="38" t="s">
        <v>165</v>
      </c>
      <c r="B42" s="19">
        <v>108377.22999999997</v>
      </c>
      <c r="C42" s="140">
        <v>105052.01999999995</v>
      </c>
      <c r="D42" s="247">
        <f t="shared" si="9"/>
        <v>7.6713554064306994E-2</v>
      </c>
      <c r="E42" s="215">
        <f t="shared" si="10"/>
        <v>6.7761857842316323E-2</v>
      </c>
      <c r="F42" s="52">
        <f t="shared" si="15"/>
        <v>-3.0681813882861023E-2</v>
      </c>
      <c r="H42" s="19">
        <v>40237.649000000012</v>
      </c>
      <c r="I42" s="140">
        <v>39955.30400000004</v>
      </c>
      <c r="J42" s="247">
        <f t="shared" si="11"/>
        <v>9.9496761277740264E-2</v>
      </c>
      <c r="K42" s="215">
        <f t="shared" si="12"/>
        <v>9.6023026394069469E-2</v>
      </c>
      <c r="L42" s="52">
        <f t="shared" si="16"/>
        <v>-7.0169358055678643E-3</v>
      </c>
      <c r="N42" s="40">
        <f t="shared" si="13"/>
        <v>3.7127401207799853</v>
      </c>
      <c r="O42" s="143">
        <f t="shared" si="14"/>
        <v>3.8033827431400233</v>
      </c>
      <c r="P42" s="52">
        <f t="shared" si="17"/>
        <v>2.4413942105109027E-2</v>
      </c>
    </row>
    <row r="43" spans="1:17" ht="20.100000000000001" customHeight="1" x14ac:dyDescent="0.25">
      <c r="A43" s="38" t="s">
        <v>166</v>
      </c>
      <c r="B43" s="19">
        <v>161400.99000000008</v>
      </c>
      <c r="C43" s="140">
        <v>163828.26999999996</v>
      </c>
      <c r="D43" s="247">
        <f t="shared" si="9"/>
        <v>0.11424580211542298</v>
      </c>
      <c r="E43" s="215">
        <f t="shared" si="10"/>
        <v>0.10567438819636804</v>
      </c>
      <c r="F43" s="52">
        <f t="shared" si="15"/>
        <v>1.5038817295977436E-2</v>
      </c>
      <c r="H43" s="19">
        <v>37403.261000000035</v>
      </c>
      <c r="I43" s="140">
        <v>38463.755999999979</v>
      </c>
      <c r="J43" s="247">
        <f t="shared" si="11"/>
        <v>9.2488090711413465E-2</v>
      </c>
      <c r="K43" s="215">
        <f t="shared" si="12"/>
        <v>9.2438447160933676E-2</v>
      </c>
      <c r="L43" s="52">
        <f t="shared" si="16"/>
        <v>2.8353009113294785E-2</v>
      </c>
      <c r="N43" s="40">
        <f t="shared" si="13"/>
        <v>2.3174121174845346</v>
      </c>
      <c r="O43" s="143">
        <f t="shared" si="14"/>
        <v>2.3478094470508655</v>
      </c>
      <c r="P43" s="52">
        <f t="shared" si="17"/>
        <v>1.3116928722771192E-2</v>
      </c>
    </row>
    <row r="44" spans="1:17" ht="20.100000000000001" customHeight="1" x14ac:dyDescent="0.25">
      <c r="A44" s="38" t="s">
        <v>169</v>
      </c>
      <c r="B44" s="19">
        <v>102503.95</v>
      </c>
      <c r="C44" s="140">
        <v>248275.44000000024</v>
      </c>
      <c r="D44" s="247">
        <f t="shared" si="9"/>
        <v>7.2556221543307792E-2</v>
      </c>
      <c r="E44" s="215">
        <f t="shared" si="10"/>
        <v>0.16014546955897241</v>
      </c>
      <c r="F44" s="52">
        <f t="shared" si="15"/>
        <v>1.4221060749366266</v>
      </c>
      <c r="H44" s="19">
        <v>21077.480999999992</v>
      </c>
      <c r="I44" s="140">
        <v>27682.955000000016</v>
      </c>
      <c r="J44" s="247">
        <f t="shared" si="11"/>
        <v>5.2118877407402828E-2</v>
      </c>
      <c r="K44" s="215">
        <f t="shared" si="12"/>
        <v>6.652936788144162E-2</v>
      </c>
      <c r="L44" s="52">
        <f t="shared" si="16"/>
        <v>0.31339010577212839</v>
      </c>
      <c r="N44" s="40">
        <f t="shared" si="13"/>
        <v>2.0562603685028717</v>
      </c>
      <c r="O44" s="143">
        <f t="shared" si="14"/>
        <v>1.1150098052388908</v>
      </c>
      <c r="P44" s="52">
        <f t="shared" si="17"/>
        <v>-0.45774872563890801</v>
      </c>
    </row>
    <row r="45" spans="1:17" ht="20.100000000000001" customHeight="1" x14ac:dyDescent="0.25">
      <c r="A45" s="38" t="s">
        <v>170</v>
      </c>
      <c r="B45" s="19">
        <v>52162.069999999992</v>
      </c>
      <c r="C45" s="140">
        <v>58750.130000000019</v>
      </c>
      <c r="D45" s="247">
        <f t="shared" si="9"/>
        <v>3.6922310867800984E-2</v>
      </c>
      <c r="E45" s="215">
        <f t="shared" si="10"/>
        <v>3.7895682132315082E-2</v>
      </c>
      <c r="F45" s="52">
        <f t="shared" si="15"/>
        <v>0.12629981900641649</v>
      </c>
      <c r="H45" s="19">
        <v>21524.751000000007</v>
      </c>
      <c r="I45" s="140">
        <v>24611.121000000003</v>
      </c>
      <c r="J45" s="247">
        <f t="shared" si="11"/>
        <v>5.3224854459310016E-2</v>
      </c>
      <c r="K45" s="215">
        <f t="shared" si="12"/>
        <v>5.9146948834893992E-2</v>
      </c>
      <c r="L45" s="52">
        <f t="shared" si="16"/>
        <v>0.14338702454676452</v>
      </c>
      <c r="N45" s="40">
        <f t="shared" si="13"/>
        <v>4.1265139592811426</v>
      </c>
      <c r="O45" s="143">
        <f t="shared" si="14"/>
        <v>4.1891177091863447</v>
      </c>
      <c r="P45" s="52">
        <f t="shared" si="17"/>
        <v>1.5171098540548249E-2</v>
      </c>
    </row>
    <row r="46" spans="1:17" ht="20.100000000000001" customHeight="1" x14ac:dyDescent="0.25">
      <c r="A46" s="38" t="s">
        <v>171</v>
      </c>
      <c r="B46" s="19">
        <v>92893.639999999927</v>
      </c>
      <c r="C46" s="140">
        <v>97969.180000000051</v>
      </c>
      <c r="D46" s="247">
        <f t="shared" si="9"/>
        <v>6.5753676066183528E-2</v>
      </c>
      <c r="E46" s="215">
        <f t="shared" si="10"/>
        <v>6.319320321578116E-2</v>
      </c>
      <c r="F46" s="52">
        <f t="shared" si="15"/>
        <v>5.4638186209520143E-2</v>
      </c>
      <c r="H46" s="19">
        <v>23384.936999999994</v>
      </c>
      <c r="I46" s="140">
        <v>24521.026000000016</v>
      </c>
      <c r="J46" s="247">
        <f t="shared" si="11"/>
        <v>5.7824588464002818E-2</v>
      </c>
      <c r="K46" s="215">
        <f t="shared" si="12"/>
        <v>5.8930427029354172E-2</v>
      </c>
      <c r="L46" s="52">
        <f t="shared" si="16"/>
        <v>4.8582085125994656E-2</v>
      </c>
      <c r="N46" s="40">
        <f t="shared" si="13"/>
        <v>2.517388380948363</v>
      </c>
      <c r="O46" s="143">
        <f t="shared" si="14"/>
        <v>2.5029326569845747</v>
      </c>
      <c r="P46" s="52">
        <f t="shared" si="17"/>
        <v>-5.7423495211106545E-3</v>
      </c>
    </row>
    <row r="47" spans="1:17" ht="20.100000000000001" customHeight="1" x14ac:dyDescent="0.25">
      <c r="A47" s="38" t="s">
        <v>174</v>
      </c>
      <c r="B47" s="19">
        <v>46032.829999999987</v>
      </c>
      <c r="C47" s="140">
        <v>50136.090000000004</v>
      </c>
      <c r="D47" s="247">
        <f t="shared" si="9"/>
        <v>3.2583800055953203E-2</v>
      </c>
      <c r="E47" s="215">
        <f t="shared" si="10"/>
        <v>3.2339355334143782E-2</v>
      </c>
      <c r="F47" s="52">
        <f t="shared" si="15"/>
        <v>8.9137687168049803E-2</v>
      </c>
      <c r="H47" s="19">
        <v>11122.305999999999</v>
      </c>
      <c r="I47" s="140">
        <v>11761.582999999997</v>
      </c>
      <c r="J47" s="247">
        <f t="shared" si="11"/>
        <v>2.7502437454533634E-2</v>
      </c>
      <c r="K47" s="215">
        <f t="shared" si="12"/>
        <v>2.8266154472133095E-2</v>
      </c>
      <c r="L47" s="52">
        <f t="shared" si="16"/>
        <v>5.7477019603668369E-2</v>
      </c>
      <c r="N47" s="40">
        <f t="shared" si="13"/>
        <v>2.4161681999564228</v>
      </c>
      <c r="O47" s="143">
        <f t="shared" si="14"/>
        <v>2.3459314437962746</v>
      </c>
      <c r="P47" s="52">
        <f t="shared" si="17"/>
        <v>-2.9069481239515943E-2</v>
      </c>
    </row>
    <row r="48" spans="1:17" ht="20.100000000000001" customHeight="1" x14ac:dyDescent="0.25">
      <c r="A48" s="38" t="s">
        <v>175</v>
      </c>
      <c r="B48" s="19">
        <v>42350.949999999983</v>
      </c>
      <c r="C48" s="140">
        <v>44294.939999999973</v>
      </c>
      <c r="D48" s="247">
        <f t="shared" si="9"/>
        <v>2.9977624381982839E-2</v>
      </c>
      <c r="E48" s="215">
        <f t="shared" si="10"/>
        <v>2.8571629821244091E-2</v>
      </c>
      <c r="F48" s="52">
        <f t="shared" si="15"/>
        <v>4.590192191674547E-2</v>
      </c>
      <c r="H48" s="19">
        <v>10813.880999999998</v>
      </c>
      <c r="I48" s="140">
        <v>11194.563999999998</v>
      </c>
      <c r="J48" s="247">
        <f t="shared" si="11"/>
        <v>2.6739786321583813E-2</v>
      </c>
      <c r="K48" s="215">
        <f t="shared" si="12"/>
        <v>2.6903459787018479E-2</v>
      </c>
      <c r="L48" s="52">
        <f t="shared" si="16"/>
        <v>3.520318006088665E-2</v>
      </c>
      <c r="N48" s="40">
        <f t="shared" si="13"/>
        <v>2.5533975034798519</v>
      </c>
      <c r="O48" s="143">
        <f t="shared" si="14"/>
        <v>2.5272782850591975</v>
      </c>
      <c r="P48" s="52">
        <f t="shared" si="17"/>
        <v>-1.0229201832091693E-2</v>
      </c>
    </row>
    <row r="49" spans="1:16" ht="20.100000000000001" customHeight="1" x14ac:dyDescent="0.25">
      <c r="A49" s="38" t="s">
        <v>176</v>
      </c>
      <c r="B49" s="19">
        <v>22287.249999999996</v>
      </c>
      <c r="C49" s="140">
        <v>24637.660000000003</v>
      </c>
      <c r="D49" s="247">
        <f t="shared" si="9"/>
        <v>1.5775769115152015E-2</v>
      </c>
      <c r="E49" s="215">
        <f t="shared" si="10"/>
        <v>1.5892065802136163E-2</v>
      </c>
      <c r="F49" s="52">
        <f t="shared" si="15"/>
        <v>0.10545984811944083</v>
      </c>
      <c r="H49" s="19">
        <v>8145.0499999999984</v>
      </c>
      <c r="I49" s="140">
        <v>8939.4569999999985</v>
      </c>
      <c r="J49" s="247">
        <f t="shared" si="11"/>
        <v>2.0140493184511301E-2</v>
      </c>
      <c r="K49" s="215">
        <f t="shared" si="12"/>
        <v>2.1483848939295971E-2</v>
      </c>
      <c r="L49" s="52">
        <f t="shared" si="16"/>
        <v>9.7532489057771329E-2</v>
      </c>
      <c r="N49" s="40">
        <f t="shared" si="13"/>
        <v>3.6545782902780739</v>
      </c>
      <c r="O49" s="143">
        <f t="shared" si="14"/>
        <v>3.6283709573068212</v>
      </c>
      <c r="P49" s="52">
        <f t="shared" si="17"/>
        <v>-7.1710963316806015E-3</v>
      </c>
    </row>
    <row r="50" spans="1:16" ht="20.100000000000001" customHeight="1" x14ac:dyDescent="0.25">
      <c r="A50" s="38" t="s">
        <v>177</v>
      </c>
      <c r="B50" s="19">
        <v>22613.88</v>
      </c>
      <c r="C50" s="140">
        <v>20587.230000000003</v>
      </c>
      <c r="D50" s="247">
        <f t="shared" si="9"/>
        <v>1.6006970338545756E-2</v>
      </c>
      <c r="E50" s="215">
        <f t="shared" si="10"/>
        <v>1.3279411025386002E-2</v>
      </c>
      <c r="F50" s="52">
        <f t="shared" si="15"/>
        <v>-8.9619737966240107E-2</v>
      </c>
      <c r="H50" s="19">
        <v>8288.724000000002</v>
      </c>
      <c r="I50" s="140">
        <v>7666.4359999999979</v>
      </c>
      <c r="J50" s="247">
        <f t="shared" si="11"/>
        <v>2.0495759906973599E-2</v>
      </c>
      <c r="K50" s="215">
        <f t="shared" si="12"/>
        <v>1.8424447136641566E-2</v>
      </c>
      <c r="L50" s="52">
        <f t="shared" si="16"/>
        <v>-7.5076453263494353E-2</v>
      </c>
      <c r="N50" s="40">
        <f t="shared" si="13"/>
        <v>3.6653258971923446</v>
      </c>
      <c r="O50" s="143">
        <f t="shared" si="14"/>
        <v>3.7238793174215261</v>
      </c>
      <c r="P50" s="52">
        <f t="shared" si="17"/>
        <v>1.5974956080722236E-2</v>
      </c>
    </row>
    <row r="51" spans="1:16" ht="20.100000000000001" customHeight="1" x14ac:dyDescent="0.25">
      <c r="A51" s="38" t="s">
        <v>182</v>
      </c>
      <c r="B51" s="19">
        <v>9807.7999999999993</v>
      </c>
      <c r="C51" s="140">
        <v>11963.71</v>
      </c>
      <c r="D51" s="247">
        <f t="shared" si="9"/>
        <v>6.9423364626675765E-3</v>
      </c>
      <c r="E51" s="215">
        <f t="shared" si="10"/>
        <v>7.7169693289733847E-3</v>
      </c>
      <c r="F51" s="52">
        <f t="shared" si="15"/>
        <v>0.21981586084544955</v>
      </c>
      <c r="H51" s="19">
        <v>3048.5519999999992</v>
      </c>
      <c r="I51" s="140">
        <v>3859.1680000000015</v>
      </c>
      <c r="J51" s="247">
        <f t="shared" si="11"/>
        <v>7.5382398854062643E-3</v>
      </c>
      <c r="K51" s="215">
        <f t="shared" si="12"/>
        <v>9.2745881929254762E-3</v>
      </c>
      <c r="L51" s="52">
        <f t="shared" si="16"/>
        <v>0.26590197575767199</v>
      </c>
      <c r="N51" s="40">
        <f t="shared" si="13"/>
        <v>3.1082933991313033</v>
      </c>
      <c r="O51" s="143">
        <f t="shared" si="14"/>
        <v>3.2257284738596987</v>
      </c>
      <c r="P51" s="52">
        <f t="shared" si="17"/>
        <v>3.7781206484952749E-2</v>
      </c>
    </row>
    <row r="52" spans="1:16" ht="20.100000000000001" customHeight="1" x14ac:dyDescent="0.25">
      <c r="A52" s="38" t="s">
        <v>183</v>
      </c>
      <c r="B52" s="19">
        <v>18036.440000000002</v>
      </c>
      <c r="C52" s="140">
        <v>12383.560000000009</v>
      </c>
      <c r="D52" s="247">
        <f t="shared" si="9"/>
        <v>1.2766882998094985E-2</v>
      </c>
      <c r="E52" s="215">
        <f t="shared" si="10"/>
        <v>7.9877857874774399E-3</v>
      </c>
      <c r="F52" s="52">
        <f t="shared" si="15"/>
        <v>-0.31341439885032707</v>
      </c>
      <c r="H52" s="19">
        <v>4651.2159999999994</v>
      </c>
      <c r="I52" s="140">
        <v>2967.5870000000004</v>
      </c>
      <c r="J52" s="247">
        <f t="shared" si="11"/>
        <v>1.1501192030458981E-2</v>
      </c>
      <c r="K52" s="215">
        <f t="shared" si="12"/>
        <v>7.1318862904333593E-3</v>
      </c>
      <c r="L52" s="52">
        <f t="shared" si="16"/>
        <v>-0.36197609399348452</v>
      </c>
      <c r="N52" s="40">
        <f t="shared" ref="N52" si="18">(H52/B52)*10</f>
        <v>2.5787882752915756</v>
      </c>
      <c r="O52" s="143">
        <f t="shared" ref="O52" si="19">(I52/C52)*10</f>
        <v>2.3963924751848404</v>
      </c>
      <c r="P52" s="52">
        <f t="shared" ref="P52" si="20">(O52-N52)/N52</f>
        <v>-7.0729265312062986E-2</v>
      </c>
    </row>
    <row r="53" spans="1:16" ht="20.100000000000001" customHeight="1" x14ac:dyDescent="0.25">
      <c r="A53" s="38" t="s">
        <v>184</v>
      </c>
      <c r="B53" s="19">
        <v>4818.1999999999989</v>
      </c>
      <c r="C53" s="140">
        <v>5765.18</v>
      </c>
      <c r="D53" s="247">
        <f t="shared" si="9"/>
        <v>3.4105064891642276E-3</v>
      </c>
      <c r="E53" s="215">
        <f t="shared" si="10"/>
        <v>3.7187224728792976E-3</v>
      </c>
      <c r="F53" s="52">
        <f t="shared" si="15"/>
        <v>0.19654227719895428</v>
      </c>
      <c r="H53" s="19">
        <v>2039.7910000000002</v>
      </c>
      <c r="I53" s="140">
        <v>2425.0170000000016</v>
      </c>
      <c r="J53" s="247">
        <f t="shared" si="11"/>
        <v>5.0438483168706765E-3</v>
      </c>
      <c r="K53" s="215">
        <f t="shared" si="12"/>
        <v>5.8279489350667206E-3</v>
      </c>
      <c r="L53" s="52">
        <f t="shared" si="16"/>
        <v>0.18885562295352878</v>
      </c>
      <c r="N53" s="40">
        <f t="shared" si="13"/>
        <v>4.2335125150471145</v>
      </c>
      <c r="O53" s="143">
        <f t="shared" si="14"/>
        <v>4.2063161948109187</v>
      </c>
      <c r="P53" s="52">
        <f t="shared" si="17"/>
        <v>-6.4240557077680244E-3</v>
      </c>
    </row>
    <row r="54" spans="1:16" ht="20.100000000000001" customHeight="1" x14ac:dyDescent="0.25">
      <c r="A54" s="38" t="s">
        <v>185</v>
      </c>
      <c r="B54" s="19">
        <v>5239.37</v>
      </c>
      <c r="C54" s="140">
        <v>4586.779999999997</v>
      </c>
      <c r="D54" s="247">
        <f t="shared" si="9"/>
        <v>3.7086267452850407E-3</v>
      </c>
      <c r="E54" s="215">
        <f t="shared" si="10"/>
        <v>2.9586174003506036E-3</v>
      </c>
      <c r="F54" s="52">
        <f t="shared" si="15"/>
        <v>-0.12455505146611194</v>
      </c>
      <c r="H54" s="19">
        <v>2614.5620000000026</v>
      </c>
      <c r="I54" s="140">
        <v>2246.7840000000006</v>
      </c>
      <c r="J54" s="247">
        <f t="shared" si="11"/>
        <v>6.4651006613197339E-3</v>
      </c>
      <c r="K54" s="215">
        <f t="shared" si="12"/>
        <v>5.3996085058887998E-3</v>
      </c>
      <c r="L54" s="52">
        <f t="shared" si="16"/>
        <v>-0.14066524335624922</v>
      </c>
      <c r="N54" s="40">
        <f t="shared" ref="N54" si="21">(H54/B54)*10</f>
        <v>4.9902221068563639</v>
      </c>
      <c r="O54" s="143">
        <f t="shared" ref="O54" si="22">(I54/C54)*10</f>
        <v>4.898390592092932</v>
      </c>
      <c r="P54" s="52">
        <f t="shared" ref="P54" si="23">(O54-N54)/N54</f>
        <v>-1.840229007788232E-2</v>
      </c>
    </row>
    <row r="55" spans="1:16" ht="20.100000000000001" customHeight="1" x14ac:dyDescent="0.25">
      <c r="A55" s="38" t="s">
        <v>186</v>
      </c>
      <c r="B55" s="19">
        <v>6320.7499999999991</v>
      </c>
      <c r="C55" s="140">
        <v>6028.5100000000029</v>
      </c>
      <c r="D55" s="247">
        <f t="shared" si="9"/>
        <v>4.4740689243669409E-3</v>
      </c>
      <c r="E55" s="215">
        <f t="shared" si="10"/>
        <v>3.8885786072555559E-3</v>
      </c>
      <c r="F55" s="52">
        <f t="shared" si="15"/>
        <v>-4.6235019578372213E-2</v>
      </c>
      <c r="H55" s="19">
        <v>1897.3940000000002</v>
      </c>
      <c r="I55" s="140">
        <v>1888.8619999999994</v>
      </c>
      <c r="J55" s="247">
        <f t="shared" si="11"/>
        <v>4.6917392680625222E-3</v>
      </c>
      <c r="K55" s="215">
        <f t="shared" si="12"/>
        <v>4.5394284994241217E-3</v>
      </c>
      <c r="L55" s="52">
        <f t="shared" si="16"/>
        <v>-4.4966938864573376E-3</v>
      </c>
      <c r="N55" s="40">
        <f t="shared" ref="N55" si="24">(H55/B55)*10</f>
        <v>3.0018494640667646</v>
      </c>
      <c r="O55" s="143">
        <f t="shared" ref="O55" si="25">(I55/C55)*10</f>
        <v>3.1332153384501287</v>
      </c>
      <c r="P55" s="52">
        <f t="shared" ref="P55" si="26">(O55-N55)/N55</f>
        <v>4.3761646263698981E-2</v>
      </c>
    </row>
    <row r="56" spans="1:16" ht="20.100000000000001" customHeight="1" x14ac:dyDescent="0.25">
      <c r="A56" s="38" t="s">
        <v>187</v>
      </c>
      <c r="B56" s="19">
        <v>5677.630000000001</v>
      </c>
      <c r="C56" s="140">
        <v>5404.2199999999993</v>
      </c>
      <c r="D56" s="247">
        <f t="shared" si="9"/>
        <v>4.0188439579248473E-3</v>
      </c>
      <c r="E56" s="215">
        <f t="shared" si="10"/>
        <v>3.4858919170578811E-3</v>
      </c>
      <c r="F56" s="52">
        <f t="shared" si="15"/>
        <v>-4.8155656497517733E-2</v>
      </c>
      <c r="H56" s="19">
        <v>1825.8349999999998</v>
      </c>
      <c r="I56" s="140">
        <v>1610.1849999999997</v>
      </c>
      <c r="J56" s="247">
        <f t="shared" si="11"/>
        <v>4.5147933252149709E-3</v>
      </c>
      <c r="K56" s="215">
        <f t="shared" si="12"/>
        <v>3.8696949159574548E-3</v>
      </c>
      <c r="L56" s="52">
        <f t="shared" si="16"/>
        <v>-0.11811034403437337</v>
      </c>
      <c r="N56" s="40">
        <f t="shared" ref="N56" si="27">(H56/B56)*10</f>
        <v>3.2158400600250445</v>
      </c>
      <c r="O56" s="143">
        <f t="shared" ref="O56" si="28">(I56/C56)*10</f>
        <v>2.97949565339679</v>
      </c>
      <c r="P56" s="52">
        <f t="shared" ref="P56" si="29">(O56-N56)/N56</f>
        <v>-7.3493831228165593E-2</v>
      </c>
    </row>
    <row r="57" spans="1:16" ht="20.100000000000001" customHeight="1" x14ac:dyDescent="0.25">
      <c r="A57" s="38" t="s">
        <v>188</v>
      </c>
      <c r="B57" s="19">
        <v>2952.33</v>
      </c>
      <c r="C57" s="140">
        <v>4998.3300000000036</v>
      </c>
      <c r="D57" s="247">
        <f t="shared" si="9"/>
        <v>2.089772243400902E-3</v>
      </c>
      <c r="E57" s="215">
        <f t="shared" si="10"/>
        <v>3.2240800977362013E-3</v>
      </c>
      <c r="F57" s="52">
        <f t="shared" si="15"/>
        <v>0.69301196004511811</v>
      </c>
      <c r="H57" s="19">
        <v>744.92400000000021</v>
      </c>
      <c r="I57" s="140">
        <v>1017.6209999999999</v>
      </c>
      <c r="J57" s="247">
        <f t="shared" si="11"/>
        <v>1.8419944315846929E-3</v>
      </c>
      <c r="K57" s="215">
        <f t="shared" si="12"/>
        <v>2.4456089269689766E-3</v>
      </c>
      <c r="L57" s="52">
        <f t="shared" ref="L57:L58" si="30">(I57-H57)/H57</f>
        <v>0.3660735860302522</v>
      </c>
      <c r="N57" s="40">
        <f t="shared" ref="N57:N58" si="31">(H57/B57)*10</f>
        <v>2.5231732225056147</v>
      </c>
      <c r="O57" s="143">
        <f t="shared" ref="O57:O58" si="32">(I57/C57)*10</f>
        <v>2.0359219979473129</v>
      </c>
      <c r="P57" s="52">
        <f t="shared" ref="P57:P58" si="33">(O57-N57)/N57</f>
        <v>-0.19311049285567533</v>
      </c>
    </row>
    <row r="58" spans="1:16" ht="20.100000000000001" customHeight="1" x14ac:dyDescent="0.25">
      <c r="A58" s="38" t="s">
        <v>189</v>
      </c>
      <c r="B58" s="19">
        <v>916.3599999999999</v>
      </c>
      <c r="C58" s="140">
        <v>1465.7199999999998</v>
      </c>
      <c r="D58" s="247">
        <f t="shared" si="9"/>
        <v>6.486347030863252E-4</v>
      </c>
      <c r="E58" s="215">
        <f t="shared" si="10"/>
        <v>9.454355116316651E-4</v>
      </c>
      <c r="F58" s="52">
        <f t="shared" si="15"/>
        <v>0.59950237897769432</v>
      </c>
      <c r="H58" s="19">
        <v>386.10999999999996</v>
      </c>
      <c r="I58" s="140">
        <v>579.447</v>
      </c>
      <c r="J58" s="247">
        <f t="shared" si="11"/>
        <v>9.5474500751642521E-4</v>
      </c>
      <c r="K58" s="215">
        <f t="shared" si="12"/>
        <v>1.3925624136150814E-3</v>
      </c>
      <c r="L58" s="52">
        <f t="shared" si="30"/>
        <v>0.500730361813991</v>
      </c>
      <c r="N58" s="40">
        <f t="shared" si="31"/>
        <v>4.2135187044393039</v>
      </c>
      <c r="O58" s="143">
        <f t="shared" si="32"/>
        <v>3.9533266926834596</v>
      </c>
      <c r="P58" s="52">
        <f t="shared" si="33"/>
        <v>-6.1751716322443195E-2</v>
      </c>
    </row>
    <row r="59" spans="1:16" ht="20.100000000000001" customHeight="1" x14ac:dyDescent="0.25">
      <c r="A59" s="38" t="s">
        <v>190</v>
      </c>
      <c r="B59" s="19">
        <v>530.03</v>
      </c>
      <c r="C59" s="140">
        <v>1438.9599999999998</v>
      </c>
      <c r="D59" s="247">
        <f t="shared" si="9"/>
        <v>3.7517553328041923E-4</v>
      </c>
      <c r="E59" s="215">
        <f t="shared" si="10"/>
        <v>9.2817446976059613E-4</v>
      </c>
      <c r="F59" s="52">
        <f t="shared" si="15"/>
        <v>1.7148651963096426</v>
      </c>
      <c r="H59" s="19">
        <v>214.81000000000003</v>
      </c>
      <c r="I59" s="140">
        <v>501.86799999999999</v>
      </c>
      <c r="J59" s="247">
        <f t="shared" si="11"/>
        <v>5.3116670136645863E-4</v>
      </c>
      <c r="K59" s="215">
        <f t="shared" si="12"/>
        <v>1.2061198235493041E-3</v>
      </c>
      <c r="L59" s="52">
        <f t="shared" si="16"/>
        <v>1.3363344350821653</v>
      </c>
      <c r="N59" s="40">
        <f t="shared" si="13"/>
        <v>4.0527894647472786</v>
      </c>
      <c r="O59" s="143">
        <f t="shared" si="14"/>
        <v>3.4877133485294944</v>
      </c>
      <c r="P59" s="52">
        <f t="shared" si="17"/>
        <v>-0.13942893435078077</v>
      </c>
    </row>
    <row r="60" spans="1:16" ht="20.100000000000001" customHeight="1" x14ac:dyDescent="0.25">
      <c r="A60" s="38" t="s">
        <v>210</v>
      </c>
      <c r="B60" s="19">
        <v>864.32999999999993</v>
      </c>
      <c r="C60" s="140">
        <v>843.57999999999993</v>
      </c>
      <c r="D60" s="247">
        <f t="shared" si="9"/>
        <v>6.1180587642258879E-4</v>
      </c>
      <c r="E60" s="215">
        <f t="shared" si="10"/>
        <v>5.441356390731109E-4</v>
      </c>
      <c r="F60" s="52">
        <f t="shared" si="15"/>
        <v>-2.400703435030602E-2</v>
      </c>
      <c r="H60" s="19">
        <v>453.93400000000003</v>
      </c>
      <c r="I60" s="140">
        <v>452.18699999999984</v>
      </c>
      <c r="J60" s="247">
        <f t="shared" si="11"/>
        <v>1.1224553112894279E-3</v>
      </c>
      <c r="K60" s="215">
        <f t="shared" si="12"/>
        <v>1.0867234106404253E-3</v>
      </c>
      <c r="L60" s="52">
        <f t="shared" si="16"/>
        <v>-3.8485771059232942E-3</v>
      </c>
      <c r="N60" s="40">
        <f t="shared" si="13"/>
        <v>5.2518598220587052</v>
      </c>
      <c r="O60" s="143">
        <f t="shared" si="14"/>
        <v>5.3603333412361582</v>
      </c>
      <c r="P60" s="52">
        <f t="shared" si="17"/>
        <v>2.0654305875005618E-2</v>
      </c>
    </row>
    <row r="61" spans="1:16" ht="20.100000000000001" customHeight="1" thickBot="1" x14ac:dyDescent="0.3">
      <c r="A61" s="8" t="s">
        <v>17</v>
      </c>
      <c r="B61" s="196">
        <f>B62-SUM(B39:B60)</f>
        <v>1386.2099999997299</v>
      </c>
      <c r="C61" s="142">
        <f>C62-SUM(C39:C60)</f>
        <v>1222.0799999998417</v>
      </c>
      <c r="D61" s="247">
        <f t="shared" si="9"/>
        <v>9.812125275711727E-4</v>
      </c>
      <c r="E61" s="215">
        <f t="shared" si="10"/>
        <v>7.8828004670378779E-4</v>
      </c>
      <c r="F61" s="52">
        <f t="shared" si="15"/>
        <v>-0.11840197372686694</v>
      </c>
      <c r="H61" s="19">
        <f>H62-SUM(H39:H60)</f>
        <v>771.84100000013132</v>
      </c>
      <c r="I61" s="140">
        <f>I62-SUM(I39:I60)</f>
        <v>710.61099999997532</v>
      </c>
      <c r="J61" s="247">
        <f t="shared" si="11"/>
        <v>1.9085528511217286E-3</v>
      </c>
      <c r="K61" s="215">
        <f t="shared" si="12"/>
        <v>1.7077837477826137E-3</v>
      </c>
      <c r="L61" s="52">
        <f t="shared" si="16"/>
        <v>-7.9329810155388966E-2</v>
      </c>
      <c r="N61" s="40">
        <f t="shared" si="13"/>
        <v>5.567994748272497</v>
      </c>
      <c r="O61" s="143">
        <f t="shared" si="14"/>
        <v>5.8147666273899201</v>
      </c>
      <c r="P61" s="52">
        <f t="shared" si="17"/>
        <v>4.4319704000077509E-2</v>
      </c>
    </row>
    <row r="62" spans="1:16" s="1" customFormat="1" ht="26.25" customHeight="1" thickBot="1" x14ac:dyDescent="0.3">
      <c r="A62" s="12" t="s">
        <v>18</v>
      </c>
      <c r="B62" s="17">
        <v>1412752.0399999996</v>
      </c>
      <c r="C62" s="145">
        <v>1550311.98</v>
      </c>
      <c r="D62" s="253">
        <f>SUM(D39:D61)</f>
        <v>0.99999999999999989</v>
      </c>
      <c r="E62" s="254">
        <f>SUM(E39:E61)</f>
        <v>0.99999999999999989</v>
      </c>
      <c r="F62" s="57">
        <f t="shared" si="15"/>
        <v>9.7370193852277465E-2</v>
      </c>
      <c r="H62" s="17">
        <v>404411.64600000007</v>
      </c>
      <c r="I62" s="145">
        <v>416101.27800000005</v>
      </c>
      <c r="J62" s="253">
        <f t="shared" si="11"/>
        <v>1</v>
      </c>
      <c r="K62" s="254">
        <f t="shared" si="12"/>
        <v>1</v>
      </c>
      <c r="L62" s="57">
        <f t="shared" si="16"/>
        <v>2.8905280339033515E-2</v>
      </c>
      <c r="N62" s="37">
        <f t="shared" si="13"/>
        <v>2.8625805134211673</v>
      </c>
      <c r="O62" s="150">
        <f t="shared" si="14"/>
        <v>2.6839841487904907</v>
      </c>
      <c r="P62" s="57">
        <f t="shared" si="17"/>
        <v>-6.2389988261755451E-2</v>
      </c>
    </row>
    <row r="64" spans="1:16" ht="15.75" thickBot="1" x14ac:dyDescent="0.3"/>
    <row r="65" spans="1:16" x14ac:dyDescent="0.25">
      <c r="A65" s="375" t="s">
        <v>15</v>
      </c>
      <c r="B65" s="360" t="s">
        <v>1</v>
      </c>
      <c r="C65" s="362"/>
      <c r="D65" s="360" t="s">
        <v>104</v>
      </c>
      <c r="E65" s="362"/>
      <c r="F65" s="130" t="s">
        <v>0</v>
      </c>
      <c r="H65" s="373" t="s">
        <v>19</v>
      </c>
      <c r="I65" s="374"/>
      <c r="J65" s="360" t="s">
        <v>104</v>
      </c>
      <c r="K65" s="361"/>
      <c r="L65" s="130" t="s">
        <v>0</v>
      </c>
      <c r="N65" s="371" t="s">
        <v>22</v>
      </c>
      <c r="O65" s="362"/>
      <c r="P65" s="130" t="s">
        <v>0</v>
      </c>
    </row>
    <row r="66" spans="1:16" x14ac:dyDescent="0.25">
      <c r="A66" s="376"/>
      <c r="B66" s="365" t="str">
        <f>B37</f>
        <v>jan-dez</v>
      </c>
      <c r="C66" s="367"/>
      <c r="D66" s="365" t="str">
        <f>B66</f>
        <v>jan-dez</v>
      </c>
      <c r="E66" s="367"/>
      <c r="F66" s="131" t="str">
        <f>F37</f>
        <v>2024 / 2023</v>
      </c>
      <c r="H66" s="368" t="str">
        <f>B66</f>
        <v>jan-dez</v>
      </c>
      <c r="I66" s="367"/>
      <c r="J66" s="365" t="str">
        <f>B66</f>
        <v>jan-dez</v>
      </c>
      <c r="K66" s="366"/>
      <c r="L66" s="131" t="str">
        <f>F66</f>
        <v>2024 / 2023</v>
      </c>
      <c r="N66" s="368" t="str">
        <f>B66</f>
        <v>jan-dez</v>
      </c>
      <c r="O66" s="366"/>
      <c r="P66" s="131" t="str">
        <f>L66</f>
        <v>2024 / 2023</v>
      </c>
    </row>
    <row r="67" spans="1:16" ht="19.5" customHeight="1" thickBot="1" x14ac:dyDescent="0.3">
      <c r="A67" s="377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1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"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157</v>
      </c>
      <c r="B68" s="39">
        <v>233164.71000000008</v>
      </c>
      <c r="C68" s="147">
        <v>235052.92999999988</v>
      </c>
      <c r="D68" s="247">
        <f>B68/$B$96</f>
        <v>0.13119780637377537</v>
      </c>
      <c r="E68" s="246">
        <f>C68/$C$96</f>
        <v>0.12260515040577338</v>
      </c>
      <c r="F68" s="61">
        <f>(C68-B68)/B68</f>
        <v>8.0982237835210864E-3</v>
      </c>
      <c r="H68" s="19">
        <v>100089.478</v>
      </c>
      <c r="I68" s="147">
        <v>102139.00600000002</v>
      </c>
      <c r="J68" s="245">
        <f>H68/$H$96</f>
        <v>0.19239812420058205</v>
      </c>
      <c r="K68" s="246">
        <f>I68/$I$96</f>
        <v>0.18579916740534569</v>
      </c>
      <c r="L68" s="58">
        <f>(I68-H68)/H68</f>
        <v>2.047695762785395E-2</v>
      </c>
      <c r="N68" s="41">
        <f t="shared" ref="N68:N96" si="34">(H68/B68)*10</f>
        <v>4.2926512335421583</v>
      </c>
      <c r="O68" s="149">
        <f t="shared" ref="O68:O96" si="35">(I68/C68)*10</f>
        <v>4.3453619574110425</v>
      </c>
      <c r="P68" s="61">
        <f>(O68-N68)/N68</f>
        <v>1.2279293378649121E-2</v>
      </c>
    </row>
    <row r="69" spans="1:16" ht="20.100000000000001" customHeight="1" x14ac:dyDescent="0.25">
      <c r="A69" t="s">
        <v>159</v>
      </c>
      <c r="B69" s="19">
        <v>258532.54000000004</v>
      </c>
      <c r="C69" s="140">
        <v>285938.93999999971</v>
      </c>
      <c r="D69" s="247">
        <f t="shared" ref="D69:D95" si="36">B69/$B$96</f>
        <v>0.14547185174051566</v>
      </c>
      <c r="E69" s="215">
        <f t="shared" ref="E69:E95" si="37">C69/$C$96</f>
        <v>0.14914762707092141</v>
      </c>
      <c r="F69" s="52">
        <f t="shared" ref="F69:F96" si="38">(C69-B69)/B69</f>
        <v>0.10600754551051744</v>
      </c>
      <c r="H69" s="19">
        <v>79902.861000000019</v>
      </c>
      <c r="I69" s="140">
        <v>85864.242999999944</v>
      </c>
      <c r="J69" s="214">
        <f t="shared" ref="J69:J96" si="39">H69/$H$96</f>
        <v>0.15359417275270279</v>
      </c>
      <c r="K69" s="215">
        <f t="shared" ref="K69:K96" si="40">I69/$I$96</f>
        <v>0.1561940485233454</v>
      </c>
      <c r="L69" s="59">
        <f t="shared" ref="L69:L96" si="41">(I69-H69)/H69</f>
        <v>7.4607866669504155E-2</v>
      </c>
      <c r="N69" s="40">
        <f t="shared" si="34"/>
        <v>3.0906307190576476</v>
      </c>
      <c r="O69" s="143">
        <f t="shared" si="35"/>
        <v>3.0028873646940157</v>
      </c>
      <c r="P69" s="52">
        <f t="shared" ref="P69:P96" si="42">(O69-N69)/N69</f>
        <v>-2.8390112679131524E-2</v>
      </c>
    </row>
    <row r="70" spans="1:16" ht="20.100000000000001" customHeight="1" x14ac:dyDescent="0.25">
      <c r="A70" s="38" t="s">
        <v>160</v>
      </c>
      <c r="B70" s="19">
        <v>230725.11000000002</v>
      </c>
      <c r="C70" s="140">
        <v>226206.24000000002</v>
      </c>
      <c r="D70" s="247">
        <f t="shared" si="36"/>
        <v>0.12982508505402904</v>
      </c>
      <c r="E70" s="215">
        <f t="shared" si="37"/>
        <v>0.11799065886106797</v>
      </c>
      <c r="F70" s="52">
        <f t="shared" si="38"/>
        <v>-1.9585514554527658E-2</v>
      </c>
      <c r="H70" s="19">
        <v>87738.537999999928</v>
      </c>
      <c r="I70" s="140">
        <v>84328.589999999967</v>
      </c>
      <c r="J70" s="214">
        <f t="shared" si="39"/>
        <v>0.16865639094752272</v>
      </c>
      <c r="K70" s="215">
        <f t="shared" si="40"/>
        <v>0.15340057069349933</v>
      </c>
      <c r="L70" s="59">
        <f t="shared" si="41"/>
        <v>-3.8864882840878467E-2</v>
      </c>
      <c r="N70" s="40">
        <f t="shared" si="34"/>
        <v>3.8027303573503519</v>
      </c>
      <c r="O70" s="143">
        <f t="shared" si="35"/>
        <v>3.7279515366154339</v>
      </c>
      <c r="P70" s="52">
        <f t="shared" si="42"/>
        <v>-1.9664507789877078E-2</v>
      </c>
    </row>
    <row r="71" spans="1:16" ht="20.100000000000001" customHeight="1" x14ac:dyDescent="0.25">
      <c r="A71" s="38" t="s">
        <v>162</v>
      </c>
      <c r="B71" s="19">
        <v>123598.33</v>
      </c>
      <c r="C71" s="140">
        <v>126061.54999999996</v>
      </c>
      <c r="D71" s="247">
        <f t="shared" si="36"/>
        <v>6.9546672682422594E-2</v>
      </c>
      <c r="E71" s="215">
        <f t="shared" si="37"/>
        <v>6.575453153523729E-2</v>
      </c>
      <c r="F71" s="52">
        <f t="shared" si="38"/>
        <v>1.9929233671684379E-2</v>
      </c>
      <c r="H71" s="19">
        <v>49261.856000000014</v>
      </c>
      <c r="I71" s="140">
        <v>51200.213999999993</v>
      </c>
      <c r="J71" s="214">
        <f t="shared" si="39"/>
        <v>9.4694156453080811E-2</v>
      </c>
      <c r="K71" s="215">
        <f t="shared" si="40"/>
        <v>9.3137357653309452E-2</v>
      </c>
      <c r="L71" s="59">
        <f t="shared" si="41"/>
        <v>3.9348050548480708E-2</v>
      </c>
      <c r="N71" s="40">
        <f t="shared" si="34"/>
        <v>3.9856409063132174</v>
      </c>
      <c r="O71" s="143">
        <f t="shared" si="35"/>
        <v>4.0615250248787209</v>
      </c>
      <c r="P71" s="52">
        <f t="shared" si="42"/>
        <v>1.9039376689782502E-2</v>
      </c>
    </row>
    <row r="72" spans="1:16" ht="20.100000000000001" customHeight="1" x14ac:dyDescent="0.25">
      <c r="A72" s="38" t="s">
        <v>164</v>
      </c>
      <c r="B72" s="19">
        <v>338448.78000000026</v>
      </c>
      <c r="C72" s="140">
        <v>359947.03</v>
      </c>
      <c r="D72" s="247">
        <f t="shared" si="36"/>
        <v>0.19043935725041977</v>
      </c>
      <c r="E72" s="215">
        <f t="shared" si="37"/>
        <v>0.18775073236169168</v>
      </c>
      <c r="F72" s="52">
        <f t="shared" si="38"/>
        <v>6.3519951231615468E-2</v>
      </c>
      <c r="H72" s="19">
        <v>44010.834000000017</v>
      </c>
      <c r="I72" s="140">
        <v>44101.296999999991</v>
      </c>
      <c r="J72" s="214">
        <f t="shared" si="39"/>
        <v>8.4600320386356717E-2</v>
      </c>
      <c r="K72" s="215">
        <f t="shared" si="40"/>
        <v>8.022384968281232E-2</v>
      </c>
      <c r="L72" s="59">
        <f t="shared" si="41"/>
        <v>2.0554711596688724E-3</v>
      </c>
      <c r="N72" s="40">
        <f t="shared" si="34"/>
        <v>1.3003691134593538</v>
      </c>
      <c r="O72" s="143">
        <f t="shared" si="35"/>
        <v>1.2252163047435058</v>
      </c>
      <c r="P72" s="52">
        <f t="shared" si="42"/>
        <v>-5.7793443367721943E-2</v>
      </c>
    </row>
    <row r="73" spans="1:16" ht="20.100000000000001" customHeight="1" x14ac:dyDescent="0.25">
      <c r="A73" s="38" t="s">
        <v>167</v>
      </c>
      <c r="B73" s="19">
        <v>56862.729999999981</v>
      </c>
      <c r="C73" s="140">
        <v>158913.16000000003</v>
      </c>
      <c r="D73" s="247">
        <f t="shared" si="36"/>
        <v>3.1995688543194484E-2</v>
      </c>
      <c r="E73" s="215">
        <f t="shared" si="37"/>
        <v>8.2890146841635814E-2</v>
      </c>
      <c r="F73" s="52">
        <f t="shared" si="38"/>
        <v>1.7946804523806734</v>
      </c>
      <c r="H73" s="19">
        <v>11686.760000000002</v>
      </c>
      <c r="I73" s="140">
        <v>33560.056000000004</v>
      </c>
      <c r="J73" s="214">
        <f t="shared" si="39"/>
        <v>2.2465005781950372E-2</v>
      </c>
      <c r="K73" s="215">
        <f t="shared" si="40"/>
        <v>6.1048474104758527E-2</v>
      </c>
      <c r="L73" s="59">
        <f t="shared" si="41"/>
        <v>1.871630460452683</v>
      </c>
      <c r="N73" s="40">
        <f t="shared" si="34"/>
        <v>2.0552583388099737</v>
      </c>
      <c r="O73" s="143">
        <f t="shared" si="35"/>
        <v>2.1118487606690346</v>
      </c>
      <c r="P73" s="52">
        <f t="shared" si="42"/>
        <v>2.7534456759254734E-2</v>
      </c>
    </row>
    <row r="74" spans="1:16" ht="20.100000000000001" customHeight="1" x14ac:dyDescent="0.25">
      <c r="A74" s="38" t="s">
        <v>168</v>
      </c>
      <c r="B74" s="19">
        <v>96984.459999999934</v>
      </c>
      <c r="C74" s="140">
        <v>86044.349999999991</v>
      </c>
      <c r="D74" s="247">
        <f t="shared" si="36"/>
        <v>5.4571501855255673E-2</v>
      </c>
      <c r="E74" s="215">
        <f t="shared" si="37"/>
        <v>4.4881297473369129E-2</v>
      </c>
      <c r="F74" s="52">
        <f t="shared" si="38"/>
        <v>-0.11280271086728688</v>
      </c>
      <c r="H74" s="19">
        <v>34784.070999999974</v>
      </c>
      <c r="I74" s="140">
        <v>31078.713000000032</v>
      </c>
      <c r="J74" s="214">
        <f t="shared" si="39"/>
        <v>6.6864071490710136E-2</v>
      </c>
      <c r="K74" s="215">
        <f t="shared" si="40"/>
        <v>5.6534709173003878E-2</v>
      </c>
      <c r="L74" s="59">
        <f t="shared" si="41"/>
        <v>-0.10652456407416902</v>
      </c>
      <c r="N74" s="40">
        <f t="shared" si="34"/>
        <v>3.5865612903345543</v>
      </c>
      <c r="O74" s="143">
        <f t="shared" si="35"/>
        <v>3.6119411675490647</v>
      </c>
      <c r="P74" s="52">
        <f t="shared" si="42"/>
        <v>7.0763818487939376E-3</v>
      </c>
    </row>
    <row r="75" spans="1:16" ht="20.100000000000001" customHeight="1" x14ac:dyDescent="0.25">
      <c r="A75" s="38" t="s">
        <v>172</v>
      </c>
      <c r="B75" s="19">
        <v>5373.2199999999993</v>
      </c>
      <c r="C75" s="140">
        <v>5790.5999999999949</v>
      </c>
      <c r="D75" s="247">
        <f t="shared" si="36"/>
        <v>3.0234192694241638E-3</v>
      </c>
      <c r="E75" s="215">
        <f t="shared" si="37"/>
        <v>3.0204149505376134E-3</v>
      </c>
      <c r="F75" s="52">
        <f t="shared" si="38"/>
        <v>7.7677817025916598E-2</v>
      </c>
      <c r="H75" s="19">
        <v>13530.235999999997</v>
      </c>
      <c r="I75" s="140">
        <v>14995.340000000007</v>
      </c>
      <c r="J75" s="214">
        <f t="shared" si="39"/>
        <v>2.6008648245634629E-2</v>
      </c>
      <c r="K75" s="215">
        <f t="shared" si="40"/>
        <v>2.7277744282728552E-2</v>
      </c>
      <c r="L75" s="59">
        <f t="shared" si="41"/>
        <v>0.10828369882092305</v>
      </c>
      <c r="N75" s="40">
        <f t="shared" si="34"/>
        <v>25.180871060555866</v>
      </c>
      <c r="O75" s="143">
        <f t="shared" si="35"/>
        <v>25.896003868338376</v>
      </c>
      <c r="P75" s="52">
        <f t="shared" si="42"/>
        <v>2.8399843915753856E-2</v>
      </c>
    </row>
    <row r="76" spans="1:16" ht="20.100000000000001" customHeight="1" x14ac:dyDescent="0.25">
      <c r="A76" s="38" t="s">
        <v>173</v>
      </c>
      <c r="B76" s="19">
        <v>41861.430000000022</v>
      </c>
      <c r="C76" s="140">
        <v>37333.529999999992</v>
      </c>
      <c r="D76" s="247">
        <f t="shared" si="36"/>
        <v>2.3554712836558127E-2</v>
      </c>
      <c r="E76" s="215">
        <f t="shared" si="37"/>
        <v>1.9473414183045726E-2</v>
      </c>
      <c r="F76" s="52">
        <f t="shared" si="38"/>
        <v>-0.10816400681964349</v>
      </c>
      <c r="H76" s="19">
        <v>13361.361999999994</v>
      </c>
      <c r="I76" s="140">
        <v>13094.188000000002</v>
      </c>
      <c r="J76" s="214">
        <f t="shared" si="39"/>
        <v>2.5684028300806364E-2</v>
      </c>
      <c r="K76" s="215">
        <f t="shared" si="40"/>
        <v>2.3819394015338943E-2</v>
      </c>
      <c r="L76" s="59">
        <f t="shared" si="41"/>
        <v>-1.9996015376276155E-2</v>
      </c>
      <c r="N76" s="40">
        <f t="shared" si="34"/>
        <v>3.1918073510627769</v>
      </c>
      <c r="O76" s="143">
        <f t="shared" si="35"/>
        <v>3.5073533094781033</v>
      </c>
      <c r="P76" s="52">
        <f t="shared" si="42"/>
        <v>9.8861216768066834E-2</v>
      </c>
    </row>
    <row r="77" spans="1:16" ht="20.100000000000001" customHeight="1" x14ac:dyDescent="0.25">
      <c r="A77" s="38" t="s">
        <v>179</v>
      </c>
      <c r="B77" s="19">
        <v>18104.220000000012</v>
      </c>
      <c r="C77" s="140">
        <v>20119.679999999997</v>
      </c>
      <c r="D77" s="247">
        <f t="shared" si="36"/>
        <v>1.0186935879397155E-2</v>
      </c>
      <c r="E77" s="215">
        <f t="shared" si="37"/>
        <v>1.0494557087699488E-2</v>
      </c>
      <c r="F77" s="52">
        <f t="shared" si="38"/>
        <v>0.11132542578470563</v>
      </c>
      <c r="H77" s="19">
        <v>7696.8109999999988</v>
      </c>
      <c r="I77" s="140">
        <v>7988.8830000000025</v>
      </c>
      <c r="J77" s="214">
        <f t="shared" si="39"/>
        <v>1.4795281465314523E-2</v>
      </c>
      <c r="K77" s="215">
        <f t="shared" si="40"/>
        <v>1.4532428579721252E-2</v>
      </c>
      <c r="L77" s="59">
        <f t="shared" si="41"/>
        <v>3.7947144603135481E-2</v>
      </c>
      <c r="N77" s="40">
        <f t="shared" si="34"/>
        <v>4.251390559770039</v>
      </c>
      <c r="O77" s="143">
        <f t="shared" si="35"/>
        <v>3.970680945223783</v>
      </c>
      <c r="P77" s="52">
        <f t="shared" si="42"/>
        <v>-6.6027717425575644E-2</v>
      </c>
    </row>
    <row r="78" spans="1:16" ht="20.100000000000001" customHeight="1" x14ac:dyDescent="0.25">
      <c r="A78" s="38" t="s">
        <v>178</v>
      </c>
      <c r="B78" s="19">
        <v>105993.44999999997</v>
      </c>
      <c r="C78" s="140">
        <v>90514.539999999979</v>
      </c>
      <c r="D78" s="247">
        <f t="shared" si="36"/>
        <v>5.9640706906239939E-2</v>
      </c>
      <c r="E78" s="215">
        <f t="shared" si="37"/>
        <v>4.7212977905059066E-2</v>
      </c>
      <c r="F78" s="52">
        <f t="shared" si="38"/>
        <v>-0.14603647678229167</v>
      </c>
      <c r="H78" s="19">
        <v>8213.4270000000015</v>
      </c>
      <c r="I78" s="140">
        <v>7274.784000000006</v>
      </c>
      <c r="J78" s="214">
        <f t="shared" si="39"/>
        <v>1.5788352378642779E-2</v>
      </c>
      <c r="K78" s="215">
        <f t="shared" si="40"/>
        <v>1.3233424361440635E-2</v>
      </c>
      <c r="L78" s="59">
        <f t="shared" si="41"/>
        <v>-0.11428152950041381</v>
      </c>
      <c r="N78" s="40">
        <f t="shared" si="34"/>
        <v>0.77489948671356612</v>
      </c>
      <c r="O78" s="143">
        <f t="shared" si="35"/>
        <v>0.80371440875687028</v>
      </c>
      <c r="P78" s="52">
        <f t="shared" si="42"/>
        <v>3.718536731197411E-2</v>
      </c>
    </row>
    <row r="79" spans="1:16" ht="20.100000000000001" customHeight="1" x14ac:dyDescent="0.25">
      <c r="A79" s="38" t="s">
        <v>180</v>
      </c>
      <c r="B79" s="19">
        <v>19996.979999999996</v>
      </c>
      <c r="C79" s="140">
        <v>16326.400000000003</v>
      </c>
      <c r="D79" s="247">
        <f t="shared" si="36"/>
        <v>1.125195965590272E-2</v>
      </c>
      <c r="E79" s="215">
        <f t="shared" si="37"/>
        <v>8.5159573530303161E-3</v>
      </c>
      <c r="F79" s="52">
        <f t="shared" si="38"/>
        <v>-0.18355671706427637</v>
      </c>
      <c r="H79" s="19">
        <v>7817.5069999999969</v>
      </c>
      <c r="I79" s="140">
        <v>6379.8319999999958</v>
      </c>
      <c r="J79" s="214">
        <f t="shared" si="39"/>
        <v>1.5027290708069423E-2</v>
      </c>
      <c r="K79" s="215">
        <f t="shared" si="40"/>
        <v>1.1605433812288915E-2</v>
      </c>
      <c r="L79" s="59">
        <f t="shared" si="41"/>
        <v>-0.18390453631829196</v>
      </c>
      <c r="N79" s="40">
        <f t="shared" si="34"/>
        <v>3.9093438109154475</v>
      </c>
      <c r="O79" s="143">
        <f t="shared" si="35"/>
        <v>3.9076783614268877</v>
      </c>
      <c r="P79" s="52">
        <f t="shared" si="42"/>
        <v>-4.2601765644391788E-4</v>
      </c>
    </row>
    <row r="80" spans="1:16" ht="20.100000000000001" customHeight="1" x14ac:dyDescent="0.25">
      <c r="A80" s="38" t="s">
        <v>181</v>
      </c>
      <c r="B80" s="19">
        <v>15341.489999999996</v>
      </c>
      <c r="C80" s="140">
        <v>24482.040000000005</v>
      </c>
      <c r="D80" s="247">
        <f t="shared" si="36"/>
        <v>8.6323948186893731E-3</v>
      </c>
      <c r="E80" s="215">
        <f t="shared" si="37"/>
        <v>1.2769992683946388E-2</v>
      </c>
      <c r="F80" s="52">
        <f t="shared" si="38"/>
        <v>0.59580588326166561</v>
      </c>
      <c r="H80" s="19">
        <v>4093.4339999999997</v>
      </c>
      <c r="I80" s="140">
        <v>5745.4129999999968</v>
      </c>
      <c r="J80" s="214">
        <f t="shared" si="39"/>
        <v>7.8686495211702998E-3</v>
      </c>
      <c r="K80" s="215">
        <f t="shared" si="40"/>
        <v>1.0451374001033929E-2</v>
      </c>
      <c r="L80" s="59">
        <f t="shared" si="41"/>
        <v>0.40356800671514359</v>
      </c>
      <c r="N80" s="40">
        <f t="shared" si="34"/>
        <v>2.6682114970579782</v>
      </c>
      <c r="O80" s="143">
        <f t="shared" si="35"/>
        <v>2.3467868690680986</v>
      </c>
      <c r="P80" s="52">
        <f t="shared" si="42"/>
        <v>-0.12046444906795756</v>
      </c>
    </row>
    <row r="81" spans="1:16" ht="20.100000000000001" customHeight="1" x14ac:dyDescent="0.25">
      <c r="A81" s="38" t="s">
        <v>191</v>
      </c>
      <c r="B81" s="19">
        <v>12804.960000000005</v>
      </c>
      <c r="C81" s="140">
        <v>12880.349999999999</v>
      </c>
      <c r="D81" s="247">
        <f t="shared" si="36"/>
        <v>7.2051326408011694E-3</v>
      </c>
      <c r="E81" s="215">
        <f t="shared" si="37"/>
        <v>6.7184750644418848E-3</v>
      </c>
      <c r="F81" s="52">
        <f t="shared" ref="F81:F86" si="43">(C81-B81)/B81</f>
        <v>5.8875623196006808E-3</v>
      </c>
      <c r="H81" s="19">
        <v>4564.7900000000018</v>
      </c>
      <c r="I81" s="140">
        <v>4842.5460000000003</v>
      </c>
      <c r="J81" s="214">
        <f t="shared" si="39"/>
        <v>8.7747188907267085E-3</v>
      </c>
      <c r="K81" s="215">
        <f t="shared" si="40"/>
        <v>8.8089854224945863E-3</v>
      </c>
      <c r="L81" s="59">
        <f>(I81-H81)/H81</f>
        <v>6.0847486959969325E-2</v>
      </c>
      <c r="N81" s="40">
        <f t="shared" si="34"/>
        <v>3.5648608039384739</v>
      </c>
      <c r="O81" s="143">
        <f t="shared" si="35"/>
        <v>3.7596385191396204</v>
      </c>
      <c r="P81" s="52">
        <f>(O81-N81)/N81</f>
        <v>5.4638238605545335E-2</v>
      </c>
    </row>
    <row r="82" spans="1:16" ht="20.100000000000001" customHeight="1" x14ac:dyDescent="0.25">
      <c r="A82" s="38" t="s">
        <v>211</v>
      </c>
      <c r="B82" s="19">
        <v>6230.6000000000076</v>
      </c>
      <c r="C82" s="140">
        <v>5676.8100000000031</v>
      </c>
      <c r="D82" s="247">
        <f t="shared" si="36"/>
        <v>3.5058523753120512E-3</v>
      </c>
      <c r="E82" s="215">
        <f t="shared" si="37"/>
        <v>2.9610613399926526E-3</v>
      </c>
      <c r="F82" s="52">
        <f>(C82-B82)/B82</f>
        <v>-8.8882290630116489E-2</v>
      </c>
      <c r="H82" s="19">
        <v>4376.7560000000012</v>
      </c>
      <c r="I82" s="140">
        <v>3921.2670000000012</v>
      </c>
      <c r="J82" s="214">
        <f t="shared" si="39"/>
        <v>8.4132684205191158E-3</v>
      </c>
      <c r="K82" s="215">
        <f t="shared" si="40"/>
        <v>7.1331039169703469E-3</v>
      </c>
      <c r="L82" s="59">
        <f>(I82-H82)/H82</f>
        <v>-0.10407000070371752</v>
      </c>
      <c r="N82" s="40">
        <f t="shared" si="34"/>
        <v>7.0246140018617718</v>
      </c>
      <c r="O82" s="143">
        <f t="shared" si="35"/>
        <v>6.9075184830917351</v>
      </c>
      <c r="P82" s="52">
        <f>(O82-N82)/N82</f>
        <v>-1.6669317166609039E-2</v>
      </c>
    </row>
    <row r="83" spans="1:16" ht="20.100000000000001" customHeight="1" x14ac:dyDescent="0.25">
      <c r="A83" s="38" t="s">
        <v>194</v>
      </c>
      <c r="B83" s="19">
        <v>24878.390000000025</v>
      </c>
      <c r="C83" s="140">
        <v>34556.660000000003</v>
      </c>
      <c r="D83" s="247">
        <f t="shared" si="36"/>
        <v>1.3998645824710231E-2</v>
      </c>
      <c r="E83" s="215">
        <f t="shared" si="37"/>
        <v>1.8024980572763655E-2</v>
      </c>
      <c r="F83" s="52">
        <f>(C83-B83)/B83</f>
        <v>0.38902316428032396</v>
      </c>
      <c r="H83" s="19">
        <v>2869.8809999999985</v>
      </c>
      <c r="I83" s="140">
        <v>3891.3520000000003</v>
      </c>
      <c r="J83" s="214">
        <f t="shared" si="39"/>
        <v>5.5166610128478269E-3</v>
      </c>
      <c r="K83" s="215">
        <f t="shared" si="40"/>
        <v>7.0786860964862598E-3</v>
      </c>
      <c r="L83" s="59">
        <f>(I83-H83)/H83</f>
        <v>0.3559279984082972</v>
      </c>
      <c r="N83" s="40">
        <f t="shared" si="34"/>
        <v>1.1535637957279372</v>
      </c>
      <c r="O83" s="143">
        <f t="shared" si="35"/>
        <v>1.1260787356185464</v>
      </c>
      <c r="P83" s="52">
        <f>(O83-N83)/N83</f>
        <v>-2.3826215950238618E-2</v>
      </c>
    </row>
    <row r="84" spans="1:16" ht="20.100000000000001" customHeight="1" x14ac:dyDescent="0.25">
      <c r="A84" s="38" t="s">
        <v>193</v>
      </c>
      <c r="B84" s="19">
        <v>10672.339999999998</v>
      </c>
      <c r="C84" s="140">
        <v>13015.480000000001</v>
      </c>
      <c r="D84" s="247">
        <f t="shared" si="36"/>
        <v>6.0051437324074352E-3</v>
      </c>
      <c r="E84" s="215">
        <f t="shared" si="37"/>
        <v>6.7889597589927356E-3</v>
      </c>
      <c r="F84" s="52">
        <f t="shared" si="43"/>
        <v>0.21955260046063033</v>
      </c>
      <c r="H84" s="19">
        <v>3361.8429999999994</v>
      </c>
      <c r="I84" s="140">
        <v>3791.5930000000003</v>
      </c>
      <c r="J84" s="214">
        <f t="shared" si="39"/>
        <v>6.4623404975381847E-3</v>
      </c>
      <c r="K84" s="215">
        <f t="shared" si="40"/>
        <v>6.8972163537594717E-3</v>
      </c>
      <c r="L84" s="59">
        <f t="shared" si="41"/>
        <v>0.12783166852229594</v>
      </c>
      <c r="N84" s="40">
        <f t="shared" si="34"/>
        <v>3.1500523783912433</v>
      </c>
      <c r="O84" s="143">
        <f t="shared" si="35"/>
        <v>2.9131411211880009</v>
      </c>
      <c r="P84" s="52">
        <f t="shared" si="42"/>
        <v>-7.5208672347294364E-2</v>
      </c>
    </row>
    <row r="85" spans="1:16" ht="20.100000000000001" customHeight="1" x14ac:dyDescent="0.25">
      <c r="A85" s="38" t="s">
        <v>192</v>
      </c>
      <c r="B85" s="19">
        <v>16076.509999999993</v>
      </c>
      <c r="C85" s="140">
        <v>14632.91</v>
      </c>
      <c r="D85" s="247">
        <f t="shared" si="36"/>
        <v>9.0459780390697297E-3</v>
      </c>
      <c r="E85" s="215">
        <f t="shared" si="37"/>
        <v>7.63262185850713E-3</v>
      </c>
      <c r="F85" s="52">
        <f t="shared" si="43"/>
        <v>-8.9795608624010662E-2</v>
      </c>
      <c r="H85" s="19">
        <v>4129.0019999999959</v>
      </c>
      <c r="I85" s="140">
        <v>3687.7959999999994</v>
      </c>
      <c r="J85" s="214">
        <f t="shared" si="39"/>
        <v>7.9370205089934719E-3</v>
      </c>
      <c r="K85" s="215">
        <f t="shared" si="40"/>
        <v>6.7084011602850718E-3</v>
      </c>
      <c r="L85" s="59">
        <f t="shared" si="41"/>
        <v>-0.10685536117444286</v>
      </c>
      <c r="N85" s="40">
        <f t="shared" si="34"/>
        <v>2.568344746465494</v>
      </c>
      <c r="O85" s="143">
        <f t="shared" si="35"/>
        <v>2.52020684880861</v>
      </c>
      <c r="P85" s="52">
        <f t="shared" si="42"/>
        <v>-1.8742771087538176E-2</v>
      </c>
    </row>
    <row r="86" spans="1:16" ht="20.100000000000001" customHeight="1" x14ac:dyDescent="0.25">
      <c r="A86" s="38" t="s">
        <v>195</v>
      </c>
      <c r="B86" s="19">
        <v>10342.200000000001</v>
      </c>
      <c r="C86" s="140">
        <v>15748.11</v>
      </c>
      <c r="D86" s="247">
        <f t="shared" si="36"/>
        <v>5.8193795839810384E-3</v>
      </c>
      <c r="E86" s="215">
        <f t="shared" si="37"/>
        <v>8.2143174950283105E-3</v>
      </c>
      <c r="F86" s="52">
        <f t="shared" si="43"/>
        <v>0.52270406683297554</v>
      </c>
      <c r="H86" s="19">
        <v>2275.6310000000008</v>
      </c>
      <c r="I86" s="140">
        <v>3628.0759999999996</v>
      </c>
      <c r="J86" s="214">
        <f t="shared" si="39"/>
        <v>4.3743572703286038E-3</v>
      </c>
      <c r="K86" s="215">
        <f t="shared" si="40"/>
        <v>6.5997656182723843E-3</v>
      </c>
      <c r="L86" s="59">
        <f t="shared" si="41"/>
        <v>0.59431647749569172</v>
      </c>
      <c r="N86" s="40">
        <f t="shared" si="34"/>
        <v>2.2003355185550468</v>
      </c>
      <c r="O86" s="143">
        <f t="shared" si="35"/>
        <v>2.3038167754733738</v>
      </c>
      <c r="P86" s="52">
        <f t="shared" si="42"/>
        <v>4.7029762527436181E-2</v>
      </c>
    </row>
    <row r="87" spans="1:16" ht="20.100000000000001" customHeight="1" x14ac:dyDescent="0.25">
      <c r="A87" s="38" t="s">
        <v>196</v>
      </c>
      <c r="B87" s="19">
        <v>7949.9100000000008</v>
      </c>
      <c r="C87" s="140">
        <v>10590.35</v>
      </c>
      <c r="D87" s="247">
        <f t="shared" si="36"/>
        <v>4.4732787945008503E-3</v>
      </c>
      <c r="E87" s="215">
        <f t="shared" si="37"/>
        <v>5.5239960403802787E-3</v>
      </c>
      <c r="F87" s="52">
        <f t="shared" ref="F87:F88" si="44">(C87-B87)/B87</f>
        <v>0.33213457762414911</v>
      </c>
      <c r="H87" s="19">
        <v>2003.3590000000004</v>
      </c>
      <c r="I87" s="140">
        <v>2924.3290000000002</v>
      </c>
      <c r="J87" s="214">
        <f t="shared" si="39"/>
        <v>3.8509793576938615E-3</v>
      </c>
      <c r="K87" s="215">
        <f t="shared" si="40"/>
        <v>5.3195925307840484E-3</v>
      </c>
      <c r="L87" s="59">
        <f t="shared" ref="L87:L88" si="45">(I87-H87)/H87</f>
        <v>0.45971291216402033</v>
      </c>
      <c r="N87" s="40">
        <f t="shared" si="34"/>
        <v>2.5199769557139646</v>
      </c>
      <c r="O87" s="143">
        <f t="shared" si="35"/>
        <v>2.761314781853291</v>
      </c>
      <c r="P87" s="52">
        <f t="shared" ref="P87:P88" si="46">(O87-N87)/N87</f>
        <v>9.5769854399700302E-2</v>
      </c>
    </row>
    <row r="88" spans="1:16" ht="20.100000000000001" customHeight="1" x14ac:dyDescent="0.25">
      <c r="A88" s="38" t="s">
        <v>197</v>
      </c>
      <c r="B88" s="19">
        <v>6324.400000000006</v>
      </c>
      <c r="C88" s="140">
        <v>7912.76</v>
      </c>
      <c r="D88" s="247">
        <f t="shared" si="36"/>
        <v>3.558632035826972E-3</v>
      </c>
      <c r="E88" s="215">
        <f t="shared" si="37"/>
        <v>4.12734752944704E-3</v>
      </c>
      <c r="F88" s="52">
        <f t="shared" si="44"/>
        <v>0.25114793498197341</v>
      </c>
      <c r="H88" s="19">
        <v>2302.4170000000004</v>
      </c>
      <c r="I88" s="140">
        <v>2724.5409999999997</v>
      </c>
      <c r="J88" s="214">
        <f t="shared" si="39"/>
        <v>4.4258469599325074E-3</v>
      </c>
      <c r="K88" s="215">
        <f t="shared" si="40"/>
        <v>4.956161893348833E-3</v>
      </c>
      <c r="L88" s="59">
        <f t="shared" si="45"/>
        <v>0.18333950800397986</v>
      </c>
      <c r="N88" s="40">
        <f t="shared" si="34"/>
        <v>3.6405303269875371</v>
      </c>
      <c r="O88" s="143">
        <f t="shared" si="35"/>
        <v>3.4432246144202523</v>
      </c>
      <c r="P88" s="52">
        <f t="shared" si="46"/>
        <v>-5.4196969904258742E-2</v>
      </c>
    </row>
    <row r="89" spans="1:16" ht="20.100000000000001" customHeight="1" x14ac:dyDescent="0.25">
      <c r="A89" s="38" t="s">
        <v>198</v>
      </c>
      <c r="B89" s="19">
        <v>3021.4900000000002</v>
      </c>
      <c r="C89" s="140">
        <v>3782.68</v>
      </c>
      <c r="D89" s="247">
        <f t="shared" si="36"/>
        <v>1.7001409003116229E-3</v>
      </c>
      <c r="E89" s="215">
        <f t="shared" si="37"/>
        <v>1.9730707051254844E-3</v>
      </c>
      <c r="F89" s="52">
        <f t="shared" ref="F89:F94" si="47">(C89-B89)/B89</f>
        <v>0.2519253745668526</v>
      </c>
      <c r="H89" s="19">
        <v>2310.0940000000005</v>
      </c>
      <c r="I89" s="140">
        <v>2653.4120000000012</v>
      </c>
      <c r="J89" s="214">
        <f t="shared" si="39"/>
        <v>4.440604159480375E-3</v>
      </c>
      <c r="K89" s="215">
        <f t="shared" si="40"/>
        <v>4.8267724514898178E-3</v>
      </c>
      <c r="L89" s="59">
        <f t="shared" ref="L89:L94" si="48">(I89-H89)/H89</f>
        <v>0.148616463226172</v>
      </c>
      <c r="N89" s="40">
        <f t="shared" si="34"/>
        <v>7.6455457406776137</v>
      </c>
      <c r="O89" s="143">
        <f t="shared" si="35"/>
        <v>7.0146351264183107</v>
      </c>
      <c r="P89" s="52">
        <f t="shared" ref="P89:P92" si="49">(O89-N89)/N89</f>
        <v>-8.2520023508928272E-2</v>
      </c>
    </row>
    <row r="90" spans="1:16" ht="20.100000000000001" customHeight="1" x14ac:dyDescent="0.25">
      <c r="A90" s="38" t="s">
        <v>199</v>
      </c>
      <c r="B90" s="19">
        <v>47753.279999999984</v>
      </c>
      <c r="C90" s="140">
        <v>40199.929999999986</v>
      </c>
      <c r="D90" s="247">
        <f t="shared" si="36"/>
        <v>2.686995636326216E-2</v>
      </c>
      <c r="E90" s="215">
        <f t="shared" si="37"/>
        <v>2.0968547228709562E-2</v>
      </c>
      <c r="F90" s="52">
        <f t="shared" si="47"/>
        <v>-0.15817447513552998</v>
      </c>
      <c r="H90" s="19">
        <v>2641.5140000000006</v>
      </c>
      <c r="I90" s="140">
        <v>2416.6379999999995</v>
      </c>
      <c r="J90" s="214">
        <f t="shared" si="39"/>
        <v>5.0776799800032564E-3</v>
      </c>
      <c r="K90" s="215">
        <f t="shared" si="40"/>
        <v>4.3960612688958376E-3</v>
      </c>
      <c r="L90" s="59">
        <f t="shared" si="48"/>
        <v>-8.5131481415582522E-2</v>
      </c>
      <c r="N90" s="40">
        <f t="shared" si="34"/>
        <v>0.55315865213865967</v>
      </c>
      <c r="O90" s="143">
        <f t="shared" si="35"/>
        <v>0.60115477813021079</v>
      </c>
      <c r="P90" s="52">
        <f t="shared" si="49"/>
        <v>8.6767378230432138E-2</v>
      </c>
    </row>
    <row r="91" spans="1:16" ht="20.100000000000001" customHeight="1" x14ac:dyDescent="0.25">
      <c r="A91" s="38" t="s">
        <v>201</v>
      </c>
      <c r="B91" s="19">
        <v>5450.1399999999985</v>
      </c>
      <c r="C91" s="140">
        <v>4499.0399999999991</v>
      </c>
      <c r="D91" s="247">
        <f t="shared" si="36"/>
        <v>3.0667008417781909E-3</v>
      </c>
      <c r="E91" s="215">
        <f t="shared" si="37"/>
        <v>2.3467287809668695E-3</v>
      </c>
      <c r="F91" s="52">
        <f t="shared" si="47"/>
        <v>-0.1745092786607316</v>
      </c>
      <c r="H91" s="19">
        <v>2197.7170000000001</v>
      </c>
      <c r="I91" s="140">
        <v>1695.8599999999997</v>
      </c>
      <c r="J91" s="214">
        <f t="shared" si="39"/>
        <v>4.2245862079901206E-3</v>
      </c>
      <c r="K91" s="215">
        <f t="shared" si="40"/>
        <v>3.0849074058546195E-3</v>
      </c>
      <c r="L91" s="59">
        <f t="shared" si="48"/>
        <v>-0.22835378713455845</v>
      </c>
      <c r="N91" s="40">
        <f t="shared" si="34"/>
        <v>4.03240467217356</v>
      </c>
      <c r="O91" s="143">
        <f t="shared" si="35"/>
        <v>3.7693819125857964</v>
      </c>
      <c r="P91" s="52">
        <f t="shared" si="49"/>
        <v>-6.5227272798984298E-2</v>
      </c>
    </row>
    <row r="92" spans="1:16" ht="20.100000000000001" customHeight="1" x14ac:dyDescent="0.25">
      <c r="A92" s="38" t="s">
        <v>200</v>
      </c>
      <c r="B92" s="19">
        <v>3079.4</v>
      </c>
      <c r="C92" s="140">
        <v>4608.8900000000012</v>
      </c>
      <c r="D92" s="247">
        <f t="shared" si="36"/>
        <v>1.7327258698256857E-3</v>
      </c>
      <c r="E92" s="215">
        <f t="shared" si="37"/>
        <v>2.4040272616625766E-3</v>
      </c>
      <c r="F92" s="52">
        <f t="shared" si="47"/>
        <v>0.49668441904267102</v>
      </c>
      <c r="H92" s="19">
        <v>1074.1740000000002</v>
      </c>
      <c r="I92" s="140">
        <v>1689.7740000000003</v>
      </c>
      <c r="J92" s="214">
        <f t="shared" si="39"/>
        <v>2.0648430463893123E-3</v>
      </c>
      <c r="K92" s="215">
        <f t="shared" si="40"/>
        <v>3.0738364763722159E-3</v>
      </c>
      <c r="L92" s="59">
        <f t="shared" si="48"/>
        <v>0.57309151031397154</v>
      </c>
      <c r="N92" s="40">
        <f t="shared" si="34"/>
        <v>3.4882574527505361</v>
      </c>
      <c r="O92" s="143">
        <f t="shared" si="35"/>
        <v>3.6663361460134651</v>
      </c>
      <c r="P92" s="52">
        <f t="shared" si="49"/>
        <v>5.1050903115683638E-2</v>
      </c>
    </row>
    <row r="93" spans="1:16" ht="20.100000000000001" customHeight="1" x14ac:dyDescent="0.25">
      <c r="A93" s="38" t="s">
        <v>202</v>
      </c>
      <c r="B93" s="19">
        <v>6016.420000000001</v>
      </c>
      <c r="C93" s="140">
        <v>8091.329999999999</v>
      </c>
      <c r="D93" s="247">
        <f t="shared" si="36"/>
        <v>3.3853369415264836E-3</v>
      </c>
      <c r="E93" s="215">
        <f t="shared" si="37"/>
        <v>4.2204908129958082E-3</v>
      </c>
      <c r="F93" s="52">
        <f t="shared" si="47"/>
        <v>0.34487452671189806</v>
      </c>
      <c r="H93" s="19">
        <v>1326.7650000000003</v>
      </c>
      <c r="I93" s="140">
        <v>1648.6349999999991</v>
      </c>
      <c r="J93" s="214">
        <f t="shared" si="39"/>
        <v>2.550388935538112E-3</v>
      </c>
      <c r="K93" s="215">
        <f t="shared" si="40"/>
        <v>2.9990012861032919E-3</v>
      </c>
      <c r="L93" s="59">
        <f t="shared" si="48"/>
        <v>0.24259759640931036</v>
      </c>
      <c r="N93" s="40">
        <f t="shared" ref="N93:N94" si="50">(H93/B93)*10</f>
        <v>2.2052399932185587</v>
      </c>
      <c r="O93" s="143">
        <f t="shared" ref="O93:O94" si="51">(I93/C93)*10</f>
        <v>2.037532766553829</v>
      </c>
      <c r="P93" s="52">
        <f t="shared" ref="P93:P94" si="52">(O93-N93)/N93</f>
        <v>-7.6049421913467197E-2</v>
      </c>
    </row>
    <row r="94" spans="1:16" ht="20.100000000000001" customHeight="1" x14ac:dyDescent="0.25">
      <c r="A94" s="38" t="s">
        <v>212</v>
      </c>
      <c r="B94" s="19">
        <v>2423.56</v>
      </c>
      <c r="C94" s="140">
        <v>1735.5199999999988</v>
      </c>
      <c r="D94" s="247">
        <f t="shared" si="36"/>
        <v>1.3636958852616546E-3</v>
      </c>
      <c r="E94" s="215">
        <f t="shared" si="37"/>
        <v>9.0525861827047977E-4</v>
      </c>
      <c r="F94" s="52">
        <f t="shared" si="47"/>
        <v>-0.28389641684134131</v>
      </c>
      <c r="H94" s="19">
        <v>2031.2029999999997</v>
      </c>
      <c r="I94" s="140">
        <v>1490.961</v>
      </c>
      <c r="J94" s="214">
        <f t="shared" si="39"/>
        <v>3.9045027996908407E-3</v>
      </c>
      <c r="K94" s="215">
        <f t="shared" si="40"/>
        <v>2.712179443315138E-3</v>
      </c>
      <c r="L94" s="59">
        <f t="shared" si="48"/>
        <v>-0.26597144647777687</v>
      </c>
      <c r="N94" s="40">
        <f t="shared" si="50"/>
        <v>8.381071646668536</v>
      </c>
      <c r="O94" s="143">
        <f t="shared" si="51"/>
        <v>8.5908603761408742</v>
      </c>
      <c r="P94" s="52">
        <f t="shared" si="52"/>
        <v>2.5031253557619794E-2</v>
      </c>
    </row>
    <row r="95" spans="1:16" ht="20.100000000000001" customHeight="1" thickBot="1" x14ac:dyDescent="0.3">
      <c r="A95" s="8" t="s">
        <v>17</v>
      </c>
      <c r="B95" s="19">
        <f>B96-SUM(B68:B94)</f>
        <v>69188.710000000196</v>
      </c>
      <c r="C95" s="140">
        <f>C96-SUM(C68:C94)</f>
        <v>66491.989999999292</v>
      </c>
      <c r="D95" s="247">
        <f t="shared" si="36"/>
        <v>3.8931307305600918E-2</v>
      </c>
      <c r="E95" s="215">
        <f t="shared" si="37"/>
        <v>3.4682658219700124E-2</v>
      </c>
      <c r="F95" s="52">
        <f t="shared" si="38"/>
        <v>-3.8976301191348935E-2</v>
      </c>
      <c r="H95" s="19">
        <f>H96-SUM(H68:H94)</f>
        <v>20568.332999999926</v>
      </c>
      <c r="I95" s="140">
        <f>I96-SUM(I68:I94)</f>
        <v>20970.667999999947</v>
      </c>
      <c r="J95" s="214">
        <f t="shared" si="39"/>
        <v>3.9537709319784002E-2</v>
      </c>
      <c r="K95" s="215">
        <f t="shared" si="40"/>
        <v>3.8147352386941336E-2</v>
      </c>
      <c r="L95" s="59">
        <f t="shared" si="41"/>
        <v>1.9560894896053189E-2</v>
      </c>
      <c r="N95" s="40">
        <f t="shared" si="34"/>
        <v>2.9727874677819353</v>
      </c>
      <c r="O95" s="143">
        <f t="shared" si="35"/>
        <v>3.1538637962257066</v>
      </c>
      <c r="P95" s="52">
        <f t="shared" si="42"/>
        <v>6.0911292988891835E-2</v>
      </c>
    </row>
    <row r="96" spans="1:16" s="1" customFormat="1" ht="26.25" customHeight="1" thickBot="1" x14ac:dyDescent="0.3">
      <c r="A96" s="12" t="s">
        <v>18</v>
      </c>
      <c r="B96" s="17">
        <v>1777199.76</v>
      </c>
      <c r="C96" s="145">
        <v>1917153.7999999991</v>
      </c>
      <c r="D96" s="243">
        <f>SUM(D68:D95)</f>
        <v>1.0000000000000002</v>
      </c>
      <c r="E96" s="244">
        <f>SUM(E68:E95)</f>
        <v>0.99999999999999978</v>
      </c>
      <c r="F96" s="57">
        <f t="shared" si="38"/>
        <v>7.8749751800551174E-2</v>
      </c>
      <c r="H96" s="17">
        <v>520220.65399999992</v>
      </c>
      <c r="I96" s="145">
        <v>549728.00699999987</v>
      </c>
      <c r="J96" s="255">
        <f t="shared" si="39"/>
        <v>1</v>
      </c>
      <c r="K96" s="244">
        <f t="shared" si="40"/>
        <v>1</v>
      </c>
      <c r="L96" s="60">
        <f t="shared" si="41"/>
        <v>5.672084099913486E-2</v>
      </c>
      <c r="N96" s="37">
        <f t="shared" si="34"/>
        <v>2.9271929116173183</v>
      </c>
      <c r="O96" s="150">
        <f t="shared" si="35"/>
        <v>2.8674173506580436</v>
      </c>
      <c r="P96" s="57">
        <f t="shared" si="42"/>
        <v>-2.0420779485369762E-2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N66:O66"/>
    <mergeCell ref="N4:O4"/>
    <mergeCell ref="N5:O5"/>
    <mergeCell ref="N36:O36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H4:I4"/>
    <mergeCell ref="J4:K4"/>
    <mergeCell ref="H5:I5"/>
    <mergeCell ref="J5:K5"/>
    <mergeCell ref="A4:A6"/>
    <mergeCell ref="B4:C4"/>
    <mergeCell ref="D5:E5"/>
    <mergeCell ref="D4:E4"/>
    <mergeCell ref="B5:C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topLeftCell="A86" zoomScaleNormal="100" workbookViewId="0">
      <selection activeCell="H96" sqref="H96:I96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209</v>
      </c>
    </row>
    <row r="3" spans="1:17" ht="8.25" customHeight="1" thickBot="1" x14ac:dyDescent="0.3"/>
    <row r="4" spans="1:17" x14ac:dyDescent="0.25">
      <c r="A4" s="375" t="s">
        <v>3</v>
      </c>
      <c r="B4" s="360" t="s">
        <v>1</v>
      </c>
      <c r="C4" s="362"/>
      <c r="D4" s="360" t="s">
        <v>104</v>
      </c>
      <c r="E4" s="362"/>
      <c r="F4" s="130" t="s">
        <v>0</v>
      </c>
      <c r="H4" s="373" t="s">
        <v>19</v>
      </c>
      <c r="I4" s="374"/>
      <c r="J4" s="360" t="s">
        <v>104</v>
      </c>
      <c r="K4" s="361"/>
      <c r="L4" s="130" t="s">
        <v>0</v>
      </c>
      <c r="N4" s="371" t="s">
        <v>22</v>
      </c>
      <c r="O4" s="362"/>
      <c r="P4" s="130" t="s">
        <v>0</v>
      </c>
    </row>
    <row r="5" spans="1:17" x14ac:dyDescent="0.25">
      <c r="A5" s="376"/>
      <c r="B5" s="365" t="s">
        <v>69</v>
      </c>
      <c r="C5" s="367"/>
      <c r="D5" s="365" t="str">
        <f>B5</f>
        <v>dez</v>
      </c>
      <c r="E5" s="367"/>
      <c r="F5" s="131" t="s">
        <v>147</v>
      </c>
      <c r="H5" s="368" t="str">
        <f>B5</f>
        <v>dez</v>
      </c>
      <c r="I5" s="367"/>
      <c r="J5" s="365" t="str">
        <f>B5</f>
        <v>dez</v>
      </c>
      <c r="K5" s="366"/>
      <c r="L5" s="131" t="str">
        <f>F5</f>
        <v>2024 /2023</v>
      </c>
      <c r="N5" s="368" t="str">
        <f>B5</f>
        <v>dez</v>
      </c>
      <c r="O5" s="366"/>
      <c r="P5" s="131" t="str">
        <f>L5</f>
        <v>2024 /2023</v>
      </c>
    </row>
    <row r="6" spans="1:17" ht="19.5" customHeight="1" thickBot="1" x14ac:dyDescent="0.3">
      <c r="A6" s="377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8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158</v>
      </c>
      <c r="B7" s="19">
        <v>25514.649999999998</v>
      </c>
      <c r="C7" s="147">
        <v>24857.470000000008</v>
      </c>
      <c r="D7" s="214">
        <f>B7/$B$33</f>
        <v>0.12623395819711189</v>
      </c>
      <c r="E7" s="246">
        <f>C7/$C$33</f>
        <v>0.115590252694571</v>
      </c>
      <c r="F7" s="52">
        <f>(C7-B7)/B7</f>
        <v>-2.5756967075777619E-2</v>
      </c>
      <c r="H7" s="19">
        <v>6977.7969999999996</v>
      </c>
      <c r="I7" s="147">
        <v>8592.6569999999992</v>
      </c>
      <c r="J7" s="214">
        <f t="shared" ref="J7:J32" si="0">H7/$H$33</f>
        <v>0.11116588494075839</v>
      </c>
      <c r="K7" s="246">
        <f>I7/$I$33</f>
        <v>0.12846661019073172</v>
      </c>
      <c r="L7" s="52">
        <f>(I7-H7)/H7</f>
        <v>0.23142834335822607</v>
      </c>
      <c r="N7" s="40">
        <f t="shared" ref="N7:O33" si="1">(H7/B7)*10</f>
        <v>2.734819799605325</v>
      </c>
      <c r="O7" s="149">
        <f t="shared" si="1"/>
        <v>3.4567705402038085</v>
      </c>
      <c r="P7" s="52">
        <f>(O7-N7)/N7</f>
        <v>0.26398475713195863</v>
      </c>
      <c r="Q7" s="2"/>
    </row>
    <row r="8" spans="1:17" ht="20.100000000000001" customHeight="1" x14ac:dyDescent="0.25">
      <c r="A8" s="8" t="s">
        <v>157</v>
      </c>
      <c r="B8" s="19">
        <v>15496.259999999998</v>
      </c>
      <c r="C8" s="140">
        <v>15610.110000000004</v>
      </c>
      <c r="D8" s="214">
        <f t="shared" ref="D8:D32" si="2">B8/$B$33</f>
        <v>7.6667884413526233E-2</v>
      </c>
      <c r="E8" s="215">
        <f t="shared" ref="E8:E32" si="3">C8/$C$33</f>
        <v>7.2588906251925461E-2</v>
      </c>
      <c r="F8" s="52">
        <f t="shared" ref="F8:F33" si="4">(C8-B8)/B8</f>
        <v>7.3469340344060972E-3</v>
      </c>
      <c r="H8" s="19">
        <v>7802.5380000000014</v>
      </c>
      <c r="I8" s="140">
        <v>7347.3429999999998</v>
      </c>
      <c r="J8" s="214">
        <f t="shared" si="0"/>
        <v>0.1243051412292297</v>
      </c>
      <c r="K8" s="215">
        <f t="shared" ref="K8:K32" si="5">I8/$I$33</f>
        <v>0.10984824008669279</v>
      </c>
      <c r="L8" s="52">
        <f t="shared" ref="L8:L33" si="6">(I8-H8)/H8</f>
        <v>-5.833935060617474E-2</v>
      </c>
      <c r="N8" s="40">
        <f t="shared" si="1"/>
        <v>5.035110407285373</v>
      </c>
      <c r="O8" s="143">
        <f t="shared" si="1"/>
        <v>4.7067848977361457</v>
      </c>
      <c r="P8" s="52">
        <f t="shared" ref="P8:P33" si="7">(O8-N8)/N8</f>
        <v>-6.5207211558691622E-2</v>
      </c>
      <c r="Q8" s="2"/>
    </row>
    <row r="9" spans="1:17" ht="20.100000000000001" customHeight="1" x14ac:dyDescent="0.25">
      <c r="A9" s="8" t="s">
        <v>159</v>
      </c>
      <c r="B9" s="19">
        <v>19318.419999999998</v>
      </c>
      <c r="C9" s="140">
        <v>18362.799999999996</v>
      </c>
      <c r="D9" s="214">
        <f t="shared" si="2"/>
        <v>9.5578055066961556E-2</v>
      </c>
      <c r="E9" s="215">
        <f t="shared" si="3"/>
        <v>8.5389248872868681E-2</v>
      </c>
      <c r="F9" s="52">
        <f t="shared" si="4"/>
        <v>-4.9466778339015444E-2</v>
      </c>
      <c r="H9" s="19">
        <v>6747.64</v>
      </c>
      <c r="I9" s="140">
        <v>5447.4670000000015</v>
      </c>
      <c r="J9" s="214">
        <f t="shared" si="0"/>
        <v>0.10749916798405844</v>
      </c>
      <c r="K9" s="215">
        <f t="shared" si="5"/>
        <v>8.1443681461493805E-2</v>
      </c>
      <c r="L9" s="52">
        <f t="shared" si="6"/>
        <v>-0.1926855908139733</v>
      </c>
      <c r="N9" s="40">
        <f t="shared" si="1"/>
        <v>3.4928529351779289</v>
      </c>
      <c r="O9" s="143">
        <f t="shared" si="1"/>
        <v>2.9665775371947651</v>
      </c>
      <c r="P9" s="52">
        <f t="shared" si="7"/>
        <v>-0.1506720745906111</v>
      </c>
      <c r="Q9" s="2"/>
    </row>
    <row r="10" spans="1:17" ht="20.100000000000001" customHeight="1" x14ac:dyDescent="0.25">
      <c r="A10" s="8" t="s">
        <v>160</v>
      </c>
      <c r="B10" s="19">
        <v>10817.59</v>
      </c>
      <c r="C10" s="140">
        <v>13384.11</v>
      </c>
      <c r="D10" s="214">
        <f t="shared" si="2"/>
        <v>5.3520122904037321E-2</v>
      </c>
      <c r="E10" s="215">
        <f t="shared" si="3"/>
        <v>6.2237736060505526E-2</v>
      </c>
      <c r="F10" s="52">
        <f t="shared" si="4"/>
        <v>0.23725432374493768</v>
      </c>
      <c r="H10" s="19">
        <v>4174.4220000000005</v>
      </c>
      <c r="I10" s="140">
        <v>5064.54</v>
      </c>
      <c r="J10" s="214">
        <f t="shared" si="0"/>
        <v>6.6504272873826889E-2</v>
      </c>
      <c r="K10" s="215">
        <f t="shared" si="5"/>
        <v>7.571863813199671E-2</v>
      </c>
      <c r="L10" s="52">
        <f t="shared" si="6"/>
        <v>0.21323143659170046</v>
      </c>
      <c r="N10" s="40">
        <f t="shared" si="1"/>
        <v>3.8589205174165415</v>
      </c>
      <c r="O10" s="143">
        <f t="shared" si="1"/>
        <v>3.7839946025548206</v>
      </c>
      <c r="P10" s="52">
        <f t="shared" si="7"/>
        <v>-1.9416288706532399E-2</v>
      </c>
      <c r="Q10" s="2"/>
    </row>
    <row r="11" spans="1:17" ht="20.100000000000001" customHeight="1" x14ac:dyDescent="0.25">
      <c r="A11" s="8" t="s">
        <v>161</v>
      </c>
      <c r="B11" s="19">
        <v>11248.12</v>
      </c>
      <c r="C11" s="140">
        <v>11226.500000000002</v>
      </c>
      <c r="D11" s="214">
        <f t="shared" si="2"/>
        <v>5.5650173914833186E-2</v>
      </c>
      <c r="E11" s="215">
        <f t="shared" si="3"/>
        <v>5.2204587670249672E-2</v>
      </c>
      <c r="F11" s="52">
        <f t="shared" si="4"/>
        <v>-1.9220989818742136E-3</v>
      </c>
      <c r="H11" s="19">
        <v>4333.5880000000016</v>
      </c>
      <c r="I11" s="140">
        <v>4325.482</v>
      </c>
      <c r="J11" s="214">
        <f t="shared" si="0"/>
        <v>6.9040005748039313E-2</v>
      </c>
      <c r="K11" s="215">
        <f t="shared" si="5"/>
        <v>6.4669171593958269E-2</v>
      </c>
      <c r="L11" s="52">
        <f t="shared" si="6"/>
        <v>-1.8705054564489248E-3</v>
      </c>
      <c r="N11" s="40">
        <f t="shared" si="1"/>
        <v>3.8527220548856178</v>
      </c>
      <c r="O11" s="143">
        <f t="shared" si="1"/>
        <v>3.8529212132009079</v>
      </c>
      <c r="P11" s="52">
        <f t="shared" si="7"/>
        <v>5.1692884265424033E-5</v>
      </c>
      <c r="Q11" s="2"/>
    </row>
    <row r="12" spans="1:17" ht="20.100000000000001" customHeight="1" x14ac:dyDescent="0.25">
      <c r="A12" s="8" t="s">
        <v>162</v>
      </c>
      <c r="B12" s="19">
        <v>6997.6999999999989</v>
      </c>
      <c r="C12" s="140">
        <v>10223.509999999998</v>
      </c>
      <c r="D12" s="214">
        <f t="shared" si="2"/>
        <v>3.4621183095826513E-2</v>
      </c>
      <c r="E12" s="215">
        <f t="shared" si="3"/>
        <v>4.7540562427530755E-2</v>
      </c>
      <c r="F12" s="52">
        <f t="shared" si="4"/>
        <v>0.46098146533861128</v>
      </c>
      <c r="H12" s="19">
        <v>2856.7750000000005</v>
      </c>
      <c r="I12" s="140">
        <v>3942.4420000000005</v>
      </c>
      <c r="J12" s="214">
        <f t="shared" si="0"/>
        <v>4.5512347371474859E-2</v>
      </c>
      <c r="K12" s="215">
        <f t="shared" si="5"/>
        <v>5.8942438830453588E-2</v>
      </c>
      <c r="L12" s="52">
        <f t="shared" si="6"/>
        <v>0.38003237916881788</v>
      </c>
      <c r="N12" s="40">
        <f t="shared" si="1"/>
        <v>4.0824485187990351</v>
      </c>
      <c r="O12" s="143">
        <f t="shared" si="1"/>
        <v>3.8562509353441241</v>
      </c>
      <c r="P12" s="52">
        <f t="shared" si="7"/>
        <v>-5.5407332735074706E-2</v>
      </c>
      <c r="Q12" s="2"/>
    </row>
    <row r="13" spans="1:17" ht="20.100000000000001" customHeight="1" x14ac:dyDescent="0.25">
      <c r="A13" s="8" t="s">
        <v>164</v>
      </c>
      <c r="B13" s="19">
        <v>14060.539999999999</v>
      </c>
      <c r="C13" s="140">
        <v>20103.930000000008</v>
      </c>
      <c r="D13" s="214">
        <f t="shared" si="2"/>
        <v>6.9564646922016166E-2</v>
      </c>
      <c r="E13" s="215">
        <f t="shared" si="3"/>
        <v>9.3485714710868278E-2</v>
      </c>
      <c r="F13" s="52">
        <f t="shared" si="4"/>
        <v>0.4298120840309127</v>
      </c>
      <c r="H13" s="19">
        <v>2400.7779999999993</v>
      </c>
      <c r="I13" s="140">
        <v>3307.3810000000003</v>
      </c>
      <c r="J13" s="214">
        <f t="shared" si="0"/>
        <v>3.824768919421187E-2</v>
      </c>
      <c r="K13" s="215">
        <f t="shared" si="5"/>
        <v>4.9447804756925888E-2</v>
      </c>
      <c r="L13" s="52">
        <f t="shared" si="6"/>
        <v>0.37762883531921787</v>
      </c>
      <c r="N13" s="40">
        <f t="shared" si="1"/>
        <v>1.7074578927978581</v>
      </c>
      <c r="O13" s="143">
        <f t="shared" si="1"/>
        <v>1.6451415220805083</v>
      </c>
      <c r="P13" s="52">
        <f t="shared" si="7"/>
        <v>-3.649657832278224E-2</v>
      </c>
      <c r="Q13" s="2"/>
    </row>
    <row r="14" spans="1:17" ht="20.100000000000001" customHeight="1" x14ac:dyDescent="0.25">
      <c r="A14" s="8" t="s">
        <v>163</v>
      </c>
      <c r="B14" s="19">
        <v>9856.6400000000012</v>
      </c>
      <c r="C14" s="140">
        <v>12014.66</v>
      </c>
      <c r="D14" s="214">
        <f t="shared" si="2"/>
        <v>4.8765814217478248E-2</v>
      </c>
      <c r="E14" s="215">
        <f t="shared" si="3"/>
        <v>5.5869627336947565E-2</v>
      </c>
      <c r="F14" s="52">
        <f t="shared" si="4"/>
        <v>0.21894073436789802</v>
      </c>
      <c r="H14" s="19">
        <v>2754.5460000000003</v>
      </c>
      <c r="I14" s="140">
        <v>2949.0709999999999</v>
      </c>
      <c r="J14" s="214">
        <f t="shared" si="0"/>
        <v>4.38836990672022E-2</v>
      </c>
      <c r="K14" s="215">
        <f t="shared" si="5"/>
        <v>4.4090803878450095E-2</v>
      </c>
      <c r="L14" s="52">
        <f t="shared" si="6"/>
        <v>7.0619622979612467E-2</v>
      </c>
      <c r="N14" s="40">
        <f t="shared" si="1"/>
        <v>2.7946095221089537</v>
      </c>
      <c r="O14" s="143">
        <f t="shared" si="1"/>
        <v>2.4545605119079523</v>
      </c>
      <c r="P14" s="52">
        <f t="shared" si="7"/>
        <v>-0.12168033047578798</v>
      </c>
      <c r="Q14" s="2"/>
    </row>
    <row r="15" spans="1:17" ht="20.100000000000001" customHeight="1" x14ac:dyDescent="0.25">
      <c r="A15" s="8" t="s">
        <v>165</v>
      </c>
      <c r="B15" s="19">
        <v>6599.7100000000009</v>
      </c>
      <c r="C15" s="140">
        <v>6256.58</v>
      </c>
      <c r="D15" s="214">
        <f t="shared" si="2"/>
        <v>3.2652124024944947E-2</v>
      </c>
      <c r="E15" s="215">
        <f t="shared" si="3"/>
        <v>2.9093856422387265E-2</v>
      </c>
      <c r="F15" s="52">
        <f t="shared" si="4"/>
        <v>-5.1991678422233852E-2</v>
      </c>
      <c r="H15" s="19">
        <v>2282.6219999999998</v>
      </c>
      <c r="I15" s="140">
        <v>2513.2089999999989</v>
      </c>
      <c r="J15" s="214">
        <f t="shared" si="0"/>
        <v>3.6365301916241446E-2</v>
      </c>
      <c r="K15" s="215">
        <f t="shared" si="5"/>
        <v>3.757434294547525E-2</v>
      </c>
      <c r="L15" s="52">
        <f t="shared" si="6"/>
        <v>0.10101847787325238</v>
      </c>
      <c r="N15" s="40">
        <f t="shared" si="1"/>
        <v>3.4586701536885704</v>
      </c>
      <c r="O15" s="143">
        <f t="shared" si="1"/>
        <v>4.0169054019927799</v>
      </c>
      <c r="P15" s="52">
        <f t="shared" si="7"/>
        <v>0.16140170166526804</v>
      </c>
      <c r="Q15" s="2"/>
    </row>
    <row r="16" spans="1:17" ht="20.100000000000001" customHeight="1" x14ac:dyDescent="0.25">
      <c r="A16" s="8" t="s">
        <v>166</v>
      </c>
      <c r="B16" s="19">
        <v>12368.82</v>
      </c>
      <c r="C16" s="140">
        <v>10108.720000000001</v>
      </c>
      <c r="D16" s="214">
        <f t="shared" si="2"/>
        <v>6.1194847149680744E-2</v>
      </c>
      <c r="E16" s="215">
        <f t="shared" si="3"/>
        <v>4.7006774994344296E-2</v>
      </c>
      <c r="F16" s="52">
        <f t="shared" si="4"/>
        <v>-0.18272559548930284</v>
      </c>
      <c r="H16" s="19">
        <v>2928.5130000000004</v>
      </c>
      <c r="I16" s="140">
        <v>2403.4329999999995</v>
      </c>
      <c r="J16" s="214">
        <f t="shared" si="0"/>
        <v>4.6655232189402367E-2</v>
      </c>
      <c r="K16" s="215">
        <f t="shared" si="5"/>
        <v>3.5933110134681374E-2</v>
      </c>
      <c r="L16" s="52">
        <f t="shared" si="6"/>
        <v>-0.17929918699353589</v>
      </c>
      <c r="N16" s="40">
        <f t="shared" si="1"/>
        <v>2.3676575453438571</v>
      </c>
      <c r="O16" s="143">
        <f t="shared" si="1"/>
        <v>2.3775839077548881</v>
      </c>
      <c r="P16" s="52">
        <f t="shared" si="7"/>
        <v>4.1924823252213403E-3</v>
      </c>
      <c r="Q16" s="2"/>
    </row>
    <row r="17" spans="1:17" ht="20.100000000000001" customHeight="1" x14ac:dyDescent="0.25">
      <c r="A17" s="8" t="s">
        <v>168</v>
      </c>
      <c r="B17" s="19">
        <v>6150.9</v>
      </c>
      <c r="C17" s="140">
        <v>6502.42</v>
      </c>
      <c r="D17" s="214">
        <f t="shared" si="2"/>
        <v>3.0431632551283894E-2</v>
      </c>
      <c r="E17" s="215">
        <f t="shared" si="3"/>
        <v>3.0237042262395656E-2</v>
      </c>
      <c r="F17" s="52">
        <f t="shared" si="4"/>
        <v>5.7149360256222741E-2</v>
      </c>
      <c r="H17" s="19">
        <v>2348.5510000000008</v>
      </c>
      <c r="I17" s="140">
        <v>2247.8219999999992</v>
      </c>
      <c r="J17" s="214">
        <f t="shared" si="0"/>
        <v>3.7415641389897579E-2</v>
      </c>
      <c r="K17" s="215">
        <f t="shared" si="5"/>
        <v>3.3606609998764164E-2</v>
      </c>
      <c r="L17" s="52">
        <f t="shared" si="6"/>
        <v>-4.2889849954291646E-2</v>
      </c>
      <c r="N17" s="40">
        <f t="shared" si="1"/>
        <v>3.8182233494285405</v>
      </c>
      <c r="O17" s="143">
        <f t="shared" si="1"/>
        <v>3.4569006615998337</v>
      </c>
      <c r="P17" s="52">
        <f t="shared" si="7"/>
        <v>-9.4631103202169845E-2</v>
      </c>
      <c r="Q17" s="2"/>
    </row>
    <row r="18" spans="1:17" ht="20.100000000000001" customHeight="1" x14ac:dyDescent="0.25">
      <c r="A18" s="8" t="s">
        <v>172</v>
      </c>
      <c r="B18" s="19">
        <v>405.64000000000004</v>
      </c>
      <c r="C18" s="140">
        <v>747.93999999999983</v>
      </c>
      <c r="D18" s="214">
        <f t="shared" si="2"/>
        <v>2.0069075140390514E-3</v>
      </c>
      <c r="E18" s="215">
        <f t="shared" si="3"/>
        <v>3.4780117848026123E-3</v>
      </c>
      <c r="F18" s="52">
        <f t="shared" si="4"/>
        <v>0.84385169115471781</v>
      </c>
      <c r="H18" s="19">
        <v>1057.5130000000001</v>
      </c>
      <c r="I18" s="140">
        <v>2006.7930000000001</v>
      </c>
      <c r="J18" s="214">
        <f t="shared" si="0"/>
        <v>1.6847633784897478E-2</v>
      </c>
      <c r="K18" s="215">
        <f t="shared" si="5"/>
        <v>3.0003047260525946E-2</v>
      </c>
      <c r="L18" s="52">
        <f t="shared" si="6"/>
        <v>0.897653267619405</v>
      </c>
      <c r="N18" s="40">
        <f t="shared" si="1"/>
        <v>26.070234690858889</v>
      </c>
      <c r="O18" s="143">
        <f t="shared" si="1"/>
        <v>26.830935636548393</v>
      </c>
      <c r="P18" s="52">
        <f t="shared" si="7"/>
        <v>2.9178906699916712E-2</v>
      </c>
      <c r="Q18" s="2"/>
    </row>
    <row r="19" spans="1:17" ht="20.100000000000001" customHeight="1" x14ac:dyDescent="0.25">
      <c r="A19" s="8" t="s">
        <v>169</v>
      </c>
      <c r="B19" s="19">
        <v>7413.7699999999995</v>
      </c>
      <c r="C19" s="140">
        <v>9658.74</v>
      </c>
      <c r="D19" s="214">
        <f t="shared" si="2"/>
        <v>3.6679693127791381E-2</v>
      </c>
      <c r="E19" s="215">
        <f t="shared" si="3"/>
        <v>4.4914313375864892E-2</v>
      </c>
      <c r="F19" s="52">
        <f t="shared" si="4"/>
        <v>0.30281085061986013</v>
      </c>
      <c r="H19" s="19">
        <v>1702.8989999999999</v>
      </c>
      <c r="I19" s="140">
        <v>1790.6480000000004</v>
      </c>
      <c r="J19" s="214">
        <f t="shared" si="0"/>
        <v>2.7129518714822533E-2</v>
      </c>
      <c r="K19" s="215">
        <f t="shared" si="5"/>
        <v>2.6771518821804875E-2</v>
      </c>
      <c r="L19" s="52">
        <f t="shared" si="6"/>
        <v>5.1529186405065999E-2</v>
      </c>
      <c r="N19" s="40">
        <f t="shared" si="1"/>
        <v>2.2969406927919263</v>
      </c>
      <c r="O19" s="143">
        <f t="shared" si="1"/>
        <v>1.8539146928067227</v>
      </c>
      <c r="P19" s="52">
        <f t="shared" si="7"/>
        <v>-0.19287655156942971</v>
      </c>
      <c r="Q19" s="2"/>
    </row>
    <row r="20" spans="1:17" ht="20.100000000000001" customHeight="1" x14ac:dyDescent="0.25">
      <c r="A20" s="8" t="s">
        <v>171</v>
      </c>
      <c r="B20" s="19">
        <v>4796.5000000000009</v>
      </c>
      <c r="C20" s="140">
        <v>7313.4500000000007</v>
      </c>
      <c r="D20" s="214">
        <f t="shared" si="2"/>
        <v>2.3730726484292256E-2</v>
      </c>
      <c r="E20" s="215">
        <f t="shared" si="3"/>
        <v>3.4008430205049435E-2</v>
      </c>
      <c r="F20" s="52">
        <f t="shared" si="4"/>
        <v>0.52474721150839143</v>
      </c>
      <c r="H20" s="19">
        <v>1239.2920000000001</v>
      </c>
      <c r="I20" s="140">
        <v>1478.7</v>
      </c>
      <c r="J20" s="214">
        <f t="shared" si="0"/>
        <v>1.9743622790975773E-2</v>
      </c>
      <c r="K20" s="215">
        <f t="shared" si="5"/>
        <v>2.2107664310240128E-2</v>
      </c>
      <c r="L20" s="52">
        <f t="shared" si="6"/>
        <v>0.19318126801431776</v>
      </c>
      <c r="N20" s="40">
        <f t="shared" si="1"/>
        <v>2.5837423121025749</v>
      </c>
      <c r="O20" s="143">
        <f t="shared" si="1"/>
        <v>2.0218911731125528</v>
      </c>
      <c r="P20" s="52">
        <f t="shared" si="7"/>
        <v>-0.21745633701868813</v>
      </c>
      <c r="Q20" s="2"/>
    </row>
    <row r="21" spans="1:17" ht="20.100000000000001" customHeight="1" x14ac:dyDescent="0.25">
      <c r="A21" s="8" t="s">
        <v>170</v>
      </c>
      <c r="B21" s="19">
        <v>2544.8000000000002</v>
      </c>
      <c r="C21" s="140">
        <v>2987.46</v>
      </c>
      <c r="D21" s="214">
        <f t="shared" si="2"/>
        <v>1.2590420672829547E-2</v>
      </c>
      <c r="E21" s="215">
        <f t="shared" si="3"/>
        <v>1.3892051617277341E-2</v>
      </c>
      <c r="F21" s="52">
        <f t="shared" si="4"/>
        <v>0.17394687205281351</v>
      </c>
      <c r="H21" s="19">
        <v>1138.3979999999999</v>
      </c>
      <c r="I21" s="140">
        <v>1356.6479999999997</v>
      </c>
      <c r="J21" s="214">
        <f t="shared" si="0"/>
        <v>1.8136242869316702E-2</v>
      </c>
      <c r="K21" s="215">
        <f t="shared" si="5"/>
        <v>2.0282896173097073E-2</v>
      </c>
      <c r="L21" s="52">
        <f t="shared" si="6"/>
        <v>0.19171678095007175</v>
      </c>
      <c r="N21" s="40">
        <f t="shared" si="1"/>
        <v>4.4734281672430045</v>
      </c>
      <c r="O21" s="143">
        <f t="shared" si="1"/>
        <v>4.5411419734490162</v>
      </c>
      <c r="P21" s="52">
        <f t="shared" si="7"/>
        <v>1.5136893602506193E-2</v>
      </c>
      <c r="Q21" s="2"/>
    </row>
    <row r="22" spans="1:17" ht="20.100000000000001" customHeight="1" x14ac:dyDescent="0.25">
      <c r="A22" s="8" t="s">
        <v>167</v>
      </c>
      <c r="B22" s="19">
        <v>4344.53</v>
      </c>
      <c r="C22" s="140">
        <v>5286.3399999999992</v>
      </c>
      <c r="D22" s="214">
        <f t="shared" si="2"/>
        <v>2.1494600882477267E-2</v>
      </c>
      <c r="E22" s="215">
        <f t="shared" si="3"/>
        <v>2.4582122654856594E-2</v>
      </c>
      <c r="F22" s="52">
        <f t="shared" si="4"/>
        <v>0.21678064140424846</v>
      </c>
      <c r="H22" s="19">
        <v>901.83900000000006</v>
      </c>
      <c r="I22" s="140">
        <v>1178.8979999999999</v>
      </c>
      <c r="J22" s="214">
        <f t="shared" si="0"/>
        <v>1.4367533264308008E-2</v>
      </c>
      <c r="K22" s="215">
        <f t="shared" si="5"/>
        <v>1.7625401528378618E-2</v>
      </c>
      <c r="L22" s="52">
        <f t="shared" si="6"/>
        <v>0.30721558947883143</v>
      </c>
      <c r="N22" s="40">
        <f t="shared" si="1"/>
        <v>2.0758033665321682</v>
      </c>
      <c r="O22" s="143">
        <f t="shared" si="1"/>
        <v>2.2300835738904423</v>
      </c>
      <c r="P22" s="52">
        <f t="shared" si="7"/>
        <v>7.4323131875450324E-2</v>
      </c>
      <c r="Q22" s="2"/>
    </row>
    <row r="23" spans="1:17" ht="20.100000000000001" customHeight="1" x14ac:dyDescent="0.25">
      <c r="A23" s="8" t="s">
        <v>179</v>
      </c>
      <c r="B23" s="19">
        <v>1511.8799999999999</v>
      </c>
      <c r="C23" s="140">
        <v>1606.57</v>
      </c>
      <c r="D23" s="214">
        <f t="shared" si="2"/>
        <v>7.4800397700556165E-3</v>
      </c>
      <c r="E23" s="215">
        <f t="shared" si="3"/>
        <v>7.4707455051345479E-3</v>
      </c>
      <c r="F23" s="52">
        <f t="shared" si="4"/>
        <v>6.2630632060745609E-2</v>
      </c>
      <c r="H23" s="19">
        <v>659.10199999999998</v>
      </c>
      <c r="I23" s="140">
        <v>958.27300000000014</v>
      </c>
      <c r="J23" s="214">
        <f t="shared" si="0"/>
        <v>1.0500399638485289E-2</v>
      </c>
      <c r="K23" s="215">
        <f t="shared" si="5"/>
        <v>1.4326893759090242E-2</v>
      </c>
      <c r="L23" s="52">
        <f t="shared" si="6"/>
        <v>0.45390698253077699</v>
      </c>
      <c r="N23" s="40">
        <f t="shared" si="1"/>
        <v>4.3594862026086725</v>
      </c>
      <c r="O23" s="143">
        <f t="shared" si="1"/>
        <v>5.9647136445968751</v>
      </c>
      <c r="P23" s="52">
        <f t="shared" si="7"/>
        <v>0.36821482334951555</v>
      </c>
      <c r="Q23" s="2"/>
    </row>
    <row r="24" spans="1:17" ht="20.100000000000001" customHeight="1" x14ac:dyDescent="0.25">
      <c r="A24" s="8" t="s">
        <v>175</v>
      </c>
      <c r="B24" s="19">
        <v>3470.1500000000005</v>
      </c>
      <c r="C24" s="140">
        <v>3153.7400000000002</v>
      </c>
      <c r="D24" s="214">
        <f t="shared" si="2"/>
        <v>1.7168598042211356E-2</v>
      </c>
      <c r="E24" s="215">
        <f t="shared" si="3"/>
        <v>1.4665273800309374E-2</v>
      </c>
      <c r="F24" s="52">
        <f t="shared" si="4"/>
        <v>-9.1180496520323409E-2</v>
      </c>
      <c r="H24" s="19">
        <v>815.48099999999977</v>
      </c>
      <c r="I24" s="140">
        <v>873.91299999999978</v>
      </c>
      <c r="J24" s="214">
        <f t="shared" si="0"/>
        <v>1.2991731776859455E-2</v>
      </c>
      <c r="K24" s="215">
        <f t="shared" si="5"/>
        <v>1.3065649043318372E-2</v>
      </c>
      <c r="L24" s="52">
        <f t="shared" si="6"/>
        <v>7.1653416817804502E-2</v>
      </c>
      <c r="N24" s="40">
        <f t="shared" si="1"/>
        <v>2.3499877526908048</v>
      </c>
      <c r="O24" s="143">
        <f t="shared" si="1"/>
        <v>2.7710369275843911</v>
      </c>
      <c r="P24" s="52">
        <f t="shared" si="7"/>
        <v>0.17917079542711345</v>
      </c>
      <c r="Q24" s="2"/>
    </row>
    <row r="25" spans="1:17" ht="20.100000000000001" customHeight="1" x14ac:dyDescent="0.25">
      <c r="A25" s="8" t="s">
        <v>176</v>
      </c>
      <c r="B25" s="19">
        <v>698.35</v>
      </c>
      <c r="C25" s="140">
        <v>1793.5199999999998</v>
      </c>
      <c r="D25" s="214">
        <f t="shared" si="2"/>
        <v>3.4550928469311987E-3</v>
      </c>
      <c r="E25" s="215">
        <f t="shared" si="3"/>
        <v>8.3400856970869078E-3</v>
      </c>
      <c r="F25" s="52">
        <f t="shared" si="4"/>
        <v>1.5682251020262041</v>
      </c>
      <c r="H25" s="19">
        <v>263.68799999999999</v>
      </c>
      <c r="I25" s="140">
        <v>667.072</v>
      </c>
      <c r="J25" s="214">
        <f t="shared" si="0"/>
        <v>4.2009118161876451E-3</v>
      </c>
      <c r="K25" s="215">
        <f t="shared" si="5"/>
        <v>9.9732223214719033E-3</v>
      </c>
      <c r="L25" s="52">
        <f t="shared" si="6"/>
        <v>1.5297776159703893</v>
      </c>
      <c r="N25" s="40">
        <f t="shared" si="1"/>
        <v>3.7758716975728501</v>
      </c>
      <c r="O25" s="143">
        <f t="shared" si="1"/>
        <v>3.7193451982693255</v>
      </c>
      <c r="P25" s="52">
        <f t="shared" si="7"/>
        <v>-1.4970450224741515E-2</v>
      </c>
      <c r="Q25" s="2"/>
    </row>
    <row r="26" spans="1:17" ht="20.100000000000001" customHeight="1" x14ac:dyDescent="0.25">
      <c r="A26" s="8" t="s">
        <v>173</v>
      </c>
      <c r="B26" s="19">
        <v>1945.54</v>
      </c>
      <c r="C26" s="140">
        <v>1860.53</v>
      </c>
      <c r="D26" s="214">
        <f t="shared" si="2"/>
        <v>9.6255764837381314E-3</v>
      </c>
      <c r="E26" s="215">
        <f t="shared" si="3"/>
        <v>8.6516903307468588E-3</v>
      </c>
      <c r="F26" s="52">
        <f t="shared" si="4"/>
        <v>-4.3694809667238911E-2</v>
      </c>
      <c r="H26" s="19">
        <v>725.66</v>
      </c>
      <c r="I26" s="140">
        <v>594.23399999999992</v>
      </c>
      <c r="J26" s="214">
        <f t="shared" si="0"/>
        <v>1.1560759945597548E-2</v>
      </c>
      <c r="K26" s="215">
        <f t="shared" si="5"/>
        <v>8.8842400715028261E-3</v>
      </c>
      <c r="L26" s="52">
        <f t="shared" si="6"/>
        <v>-0.18111236667309766</v>
      </c>
      <c r="N26" s="40">
        <f t="shared" si="1"/>
        <v>3.7298642022266311</v>
      </c>
      <c r="O26" s="143">
        <f t="shared" si="1"/>
        <v>3.1938963628643444</v>
      </c>
      <c r="P26" s="52">
        <f t="shared" si="7"/>
        <v>-0.14369634128833106</v>
      </c>
      <c r="Q26" s="2"/>
    </row>
    <row r="27" spans="1:17" ht="20.100000000000001" customHeight="1" x14ac:dyDescent="0.25">
      <c r="A27" s="8" t="s">
        <v>211</v>
      </c>
      <c r="B27" s="19">
        <v>485.00000000000011</v>
      </c>
      <c r="C27" s="140">
        <v>1055.83</v>
      </c>
      <c r="D27" s="214">
        <f t="shared" si="2"/>
        <v>2.3995418210949119E-3</v>
      </c>
      <c r="E27" s="215">
        <f t="shared" si="3"/>
        <v>4.9097376564271765E-3</v>
      </c>
      <c r="F27" s="52">
        <f t="shared" si="4"/>
        <v>1.1769690721649477</v>
      </c>
      <c r="H27" s="19">
        <v>449.15999999999997</v>
      </c>
      <c r="I27" s="140">
        <v>592.41399999999999</v>
      </c>
      <c r="J27" s="214">
        <f t="shared" si="0"/>
        <v>7.1557353818104824E-3</v>
      </c>
      <c r="K27" s="215">
        <f t="shared" si="5"/>
        <v>8.85702971845986E-3</v>
      </c>
      <c r="L27" s="52">
        <f t="shared" si="6"/>
        <v>0.3189375723572892</v>
      </c>
      <c r="N27" s="40">
        <f t="shared" si="1"/>
        <v>9.2610309278350496</v>
      </c>
      <c r="O27" s="143">
        <f t="shared" si="1"/>
        <v>5.6108843279694653</v>
      </c>
      <c r="P27" s="52">
        <f t="shared" si="7"/>
        <v>-0.3941404178766606</v>
      </c>
      <c r="Q27" s="2"/>
    </row>
    <row r="28" spans="1:17" ht="20.100000000000001" customHeight="1" x14ac:dyDescent="0.25">
      <c r="A28" s="8" t="s">
        <v>180</v>
      </c>
      <c r="B28" s="19">
        <v>947.37</v>
      </c>
      <c r="C28" s="140">
        <v>1409.64</v>
      </c>
      <c r="D28" s="214">
        <f t="shared" si="2"/>
        <v>4.6871215155684246E-3</v>
      </c>
      <c r="E28" s="215">
        <f t="shared" si="3"/>
        <v>6.5549971018118505E-3</v>
      </c>
      <c r="F28" s="52">
        <f t="shared" si="4"/>
        <v>0.48795085341524441</v>
      </c>
      <c r="H28" s="19">
        <v>476.67099999999999</v>
      </c>
      <c r="I28" s="140">
        <v>584.83199999999988</v>
      </c>
      <c r="J28" s="214">
        <f t="shared" si="0"/>
        <v>7.5940233773777377E-3</v>
      </c>
      <c r="K28" s="215">
        <f t="shared" si="5"/>
        <v>8.7436731817720648E-3</v>
      </c>
      <c r="L28" s="52">
        <f t="shared" si="6"/>
        <v>0.2269091260009522</v>
      </c>
      <c r="N28" s="40">
        <f t="shared" si="1"/>
        <v>5.0315188363574945</v>
      </c>
      <c r="O28" s="143">
        <f t="shared" si="1"/>
        <v>4.1488039499446652</v>
      </c>
      <c r="P28" s="52">
        <f t="shared" si="7"/>
        <v>-0.17543706286745411</v>
      </c>
      <c r="Q28" s="2"/>
    </row>
    <row r="29" spans="1:17" ht="20.100000000000001" customHeight="1" x14ac:dyDescent="0.25">
      <c r="A29" s="8" t="s">
        <v>174</v>
      </c>
      <c r="B29" s="19">
        <v>2384.5399999999995</v>
      </c>
      <c r="C29" s="140">
        <v>2312.5300000000002</v>
      </c>
      <c r="D29" s="214">
        <f t="shared" si="2"/>
        <v>1.1797532894997234E-2</v>
      </c>
      <c r="E29" s="215">
        <f t="shared" si="3"/>
        <v>1.0753545194413438E-2</v>
      </c>
      <c r="F29" s="52">
        <f t="shared" si="4"/>
        <v>-3.0198696603956875E-2</v>
      </c>
      <c r="H29" s="19">
        <v>653.12000000000012</v>
      </c>
      <c r="I29" s="140">
        <v>584.27599999999995</v>
      </c>
      <c r="J29" s="214">
        <f t="shared" si="0"/>
        <v>1.0405098166729146E-2</v>
      </c>
      <c r="K29" s="215">
        <f t="shared" si="5"/>
        <v>8.7353605684248724E-3</v>
      </c>
      <c r="L29" s="52">
        <f t="shared" si="6"/>
        <v>-0.10540788829005412</v>
      </c>
      <c r="N29" s="40">
        <f t="shared" si="1"/>
        <v>2.7389769095926271</v>
      </c>
      <c r="O29" s="143">
        <f t="shared" si="1"/>
        <v>2.5265661418446461</v>
      </c>
      <c r="P29" s="52">
        <f t="shared" si="7"/>
        <v>-7.7551134879619413E-2</v>
      </c>
      <c r="Q29" s="2"/>
    </row>
    <row r="30" spans="1:17" ht="20.100000000000001" customHeight="1" x14ac:dyDescent="0.25">
      <c r="A30" s="8" t="s">
        <v>194</v>
      </c>
      <c r="B30" s="19">
        <v>2770.9</v>
      </c>
      <c r="C30" s="140">
        <v>5079.670000000001</v>
      </c>
      <c r="D30" s="214">
        <f t="shared" si="2"/>
        <v>1.3709052437261629E-2</v>
      </c>
      <c r="E30" s="215">
        <f t="shared" si="3"/>
        <v>2.3621082069294717E-2</v>
      </c>
      <c r="F30" s="52">
        <f t="shared" si="4"/>
        <v>0.83322025334728822</v>
      </c>
      <c r="H30" s="19">
        <v>289.27800000000002</v>
      </c>
      <c r="I30" s="140">
        <v>522.04800000000012</v>
      </c>
      <c r="J30" s="214">
        <f t="shared" si="0"/>
        <v>4.6085956447131822E-3</v>
      </c>
      <c r="K30" s="215">
        <f t="shared" si="5"/>
        <v>7.8050057062502469E-3</v>
      </c>
      <c r="L30" s="52">
        <f t="shared" si="6"/>
        <v>0.8046584945968932</v>
      </c>
      <c r="N30" s="40">
        <f t="shared" si="1"/>
        <v>1.0439857086145297</v>
      </c>
      <c r="O30" s="143">
        <f t="shared" si="1"/>
        <v>1.0277203046654606</v>
      </c>
      <c r="P30" s="52">
        <f t="shared" si="7"/>
        <v>-1.5580102117159081E-2</v>
      </c>
      <c r="Q30" s="2"/>
    </row>
    <row r="31" spans="1:17" ht="20.100000000000001" customHeight="1" x14ac:dyDescent="0.25">
      <c r="A31" s="8" t="s">
        <v>181</v>
      </c>
      <c r="B31" s="19">
        <v>245.55</v>
      </c>
      <c r="C31" s="140">
        <v>1664.7400000000002</v>
      </c>
      <c r="D31" s="214">
        <f t="shared" si="2"/>
        <v>1.2148608127213515E-3</v>
      </c>
      <c r="E31" s="215">
        <f t="shared" si="3"/>
        <v>7.7412430657971265E-3</v>
      </c>
      <c r="F31" s="52">
        <f t="shared" si="4"/>
        <v>5.7796375483608236</v>
      </c>
      <c r="H31" s="19">
        <v>80.411000000000001</v>
      </c>
      <c r="I31" s="140">
        <v>431.19599999999991</v>
      </c>
      <c r="J31" s="214">
        <f t="shared" si="0"/>
        <v>1.2810576137384513E-3</v>
      </c>
      <c r="K31" s="215">
        <f t="shared" si="5"/>
        <v>6.4467007641295059E-3</v>
      </c>
      <c r="L31" s="52">
        <f t="shared" si="6"/>
        <v>4.3624006665754678</v>
      </c>
      <c r="N31" s="40">
        <f t="shared" ref="N31" si="8">(H31/B31)*10</f>
        <v>3.2747301975157805</v>
      </c>
      <c r="O31" s="143">
        <f t="shared" ref="O31" si="9">(I31/C31)*10</f>
        <v>2.5901702367937327</v>
      </c>
      <c r="P31" s="52">
        <f t="shared" ref="P31" si="10">(O31-N31)/N31</f>
        <v>-0.20904316369066281</v>
      </c>
      <c r="Q31" s="2"/>
    </row>
    <row r="32" spans="1:17" ht="20.100000000000001" customHeight="1" thickBot="1" x14ac:dyDescent="0.3">
      <c r="A32" s="8" t="s">
        <v>17</v>
      </c>
      <c r="B32" s="196">
        <f>B33-SUM(B7:B31)</f>
        <v>29728.050000000047</v>
      </c>
      <c r="C32" s="119">
        <f>C33-SUM(C7:C31)</f>
        <v>20466.639999999985</v>
      </c>
      <c r="D32" s="214">
        <f t="shared" si="2"/>
        <v>0.14707979223629009</v>
      </c>
      <c r="E32" s="215">
        <f t="shared" si="3"/>
        <v>9.5172360236533013E-2</v>
      </c>
      <c r="F32" s="52">
        <f t="shared" si="4"/>
        <v>-0.31153775642869436</v>
      </c>
      <c r="H32" s="196">
        <f>H33-SUM(H7:H31)</f>
        <v>6708.9479999999749</v>
      </c>
      <c r="I32" s="119">
        <f>I33-SUM(I7:I31)</f>
        <v>5125.5139999999956</v>
      </c>
      <c r="J32" s="214">
        <f t="shared" si="0"/>
        <v>0.10688275130983725</v>
      </c>
      <c r="K32" s="215">
        <f t="shared" si="5"/>
        <v>7.6630244761909799E-2</v>
      </c>
      <c r="L32" s="52">
        <f t="shared" si="6"/>
        <v>-0.23601822521205787</v>
      </c>
      <c r="N32" s="40">
        <f t="shared" si="1"/>
        <v>2.2567736531659373</v>
      </c>
      <c r="O32" s="143">
        <f t="shared" si="1"/>
        <v>2.5043260642684873</v>
      </c>
      <c r="P32" s="52">
        <f t="shared" si="7"/>
        <v>0.10969306148858511</v>
      </c>
      <c r="Q32" s="2"/>
    </row>
    <row r="33" spans="1:17" ht="26.25" customHeight="1" thickBot="1" x14ac:dyDescent="0.3">
      <c r="A33" s="35" t="s">
        <v>18</v>
      </c>
      <c r="B33" s="36">
        <v>202121.92</v>
      </c>
      <c r="C33" s="148">
        <v>215048.15</v>
      </c>
      <c r="D33" s="251">
        <f>SUM(D7:D32)</f>
        <v>1.0000000000000004</v>
      </c>
      <c r="E33" s="252">
        <f>SUM(E7:E32)</f>
        <v>0.99999999999999989</v>
      </c>
      <c r="F33" s="57">
        <f t="shared" si="4"/>
        <v>6.3952638090910577E-2</v>
      </c>
      <c r="G33" s="56"/>
      <c r="H33" s="36">
        <v>62769.229999999996</v>
      </c>
      <c r="I33" s="148">
        <v>66886.305999999997</v>
      </c>
      <c r="J33" s="251">
        <f>SUM(J7:J32)</f>
        <v>0.99999999999999978</v>
      </c>
      <c r="K33" s="252">
        <f>SUM(K7:K32)</f>
        <v>0.99999999999999989</v>
      </c>
      <c r="L33" s="57">
        <f t="shared" si="6"/>
        <v>6.5590672372434725E-2</v>
      </c>
      <c r="M33" s="56"/>
      <c r="N33" s="37">
        <f t="shared" si="1"/>
        <v>3.105513246658254</v>
      </c>
      <c r="O33" s="150">
        <f t="shared" si="1"/>
        <v>3.1102944154599794</v>
      </c>
      <c r="P33" s="57">
        <f t="shared" si="7"/>
        <v>1.5395744348765143E-3</v>
      </c>
      <c r="Q33" s="2"/>
    </row>
    <row r="35" spans="1:17" ht="15.75" thickBot="1" x14ac:dyDescent="0.3"/>
    <row r="36" spans="1:17" x14ac:dyDescent="0.25">
      <c r="A36" s="375" t="s">
        <v>2</v>
      </c>
      <c r="B36" s="360" t="s">
        <v>1</v>
      </c>
      <c r="C36" s="362"/>
      <c r="D36" s="360" t="s">
        <v>104</v>
      </c>
      <c r="E36" s="362"/>
      <c r="F36" s="130" t="s">
        <v>0</v>
      </c>
      <c r="H36" s="373" t="s">
        <v>19</v>
      </c>
      <c r="I36" s="374"/>
      <c r="J36" s="360" t="s">
        <v>104</v>
      </c>
      <c r="K36" s="361"/>
      <c r="L36" s="130" t="s">
        <v>0</v>
      </c>
      <c r="N36" s="371" t="s">
        <v>22</v>
      </c>
      <c r="O36" s="362"/>
      <c r="P36" s="130" t="s">
        <v>0</v>
      </c>
    </row>
    <row r="37" spans="1:17" x14ac:dyDescent="0.25">
      <c r="A37" s="376"/>
      <c r="B37" s="365" t="str">
        <f>B5</f>
        <v>dez</v>
      </c>
      <c r="C37" s="367"/>
      <c r="D37" s="365" t="str">
        <f>B37</f>
        <v>dez</v>
      </c>
      <c r="E37" s="367"/>
      <c r="F37" s="131" t="str">
        <f>F5</f>
        <v>2024 /2023</v>
      </c>
      <c r="H37" s="368" t="str">
        <f>B37</f>
        <v>dez</v>
      </c>
      <c r="I37" s="367"/>
      <c r="J37" s="365" t="str">
        <f>B37</f>
        <v>dez</v>
      </c>
      <c r="K37" s="366"/>
      <c r="L37" s="131" t="str">
        <f>F37</f>
        <v>2024 /2023</v>
      </c>
      <c r="N37" s="368" t="str">
        <f>B37</f>
        <v>dez</v>
      </c>
      <c r="O37" s="366"/>
      <c r="P37" s="131" t="str">
        <f>F37</f>
        <v>2024 /2023</v>
      </c>
    </row>
    <row r="38" spans="1:17" ht="19.5" customHeight="1" thickBot="1" x14ac:dyDescent="0.3">
      <c r="A38" s="377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2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8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158</v>
      </c>
      <c r="B39" s="19">
        <v>25514.649999999998</v>
      </c>
      <c r="C39" s="147">
        <v>24857.470000000008</v>
      </c>
      <c r="D39" s="247">
        <f>B39/$B$62</f>
        <v>0.27885360143574139</v>
      </c>
      <c r="E39" s="246">
        <f>C39/$C$62</f>
        <v>0.25861999186190088</v>
      </c>
      <c r="F39" s="52">
        <f>(C39-B39)/B39</f>
        <v>-2.5756967075777619E-2</v>
      </c>
      <c r="H39" s="39">
        <v>6977.7969999999996</v>
      </c>
      <c r="I39" s="147">
        <v>8592.6569999999992</v>
      </c>
      <c r="J39" s="250">
        <f>H39/$H$62</f>
        <v>0.26008311719988858</v>
      </c>
      <c r="K39" s="246">
        <f>I39/$I$62</f>
        <v>0.29506184184040218</v>
      </c>
      <c r="L39" s="52">
        <f>(I39-H39)/H39</f>
        <v>0.23142834335822607</v>
      </c>
      <c r="N39" s="40">
        <f t="shared" ref="N39:O62" si="11">(H39/B39)*10</f>
        <v>2.734819799605325</v>
      </c>
      <c r="O39" s="149">
        <f t="shared" si="11"/>
        <v>3.4567705402038085</v>
      </c>
      <c r="P39" s="52">
        <f>(O39-N39)/N39</f>
        <v>0.26398475713195863</v>
      </c>
    </row>
    <row r="40" spans="1:17" ht="20.100000000000001" customHeight="1" x14ac:dyDescent="0.25">
      <c r="A40" s="38" t="s">
        <v>161</v>
      </c>
      <c r="B40" s="19">
        <v>11248.12</v>
      </c>
      <c r="C40" s="140">
        <v>11226.500000000002</v>
      </c>
      <c r="D40" s="247">
        <f t="shared" ref="D40:D61" si="12">B40/$B$62</f>
        <v>0.12293246316846958</v>
      </c>
      <c r="E40" s="215">
        <f t="shared" ref="E40:E61" si="13">C40/$C$62</f>
        <v>0.11680180399041533</v>
      </c>
      <c r="F40" s="52">
        <f t="shared" ref="F40:F62" si="14">(C40-B40)/B40</f>
        <v>-1.9220989818742136E-3</v>
      </c>
      <c r="H40" s="19">
        <v>4333.5880000000016</v>
      </c>
      <c r="I40" s="140">
        <v>4325.482</v>
      </c>
      <c r="J40" s="247">
        <f t="shared" ref="J40:J62" si="15">H40/$H$62</f>
        <v>0.16152563276060214</v>
      </c>
      <c r="K40" s="215">
        <f t="shared" ref="K40:K62" si="16">I40/$I$62</f>
        <v>0.14853201818337528</v>
      </c>
      <c r="L40" s="52">
        <f t="shared" ref="L40:L62" si="17">(I40-H40)/H40</f>
        <v>-1.8705054564489248E-3</v>
      </c>
      <c r="N40" s="40">
        <f t="shared" si="11"/>
        <v>3.8527220548856178</v>
      </c>
      <c r="O40" s="143">
        <f t="shared" si="11"/>
        <v>3.8529212132009079</v>
      </c>
      <c r="P40" s="52">
        <f t="shared" ref="P40:P62" si="18">(O40-N40)/N40</f>
        <v>5.1692884265424033E-5</v>
      </c>
    </row>
    <row r="41" spans="1:17" ht="20.100000000000001" customHeight="1" x14ac:dyDescent="0.25">
      <c r="A41" s="38" t="s">
        <v>163</v>
      </c>
      <c r="B41" s="19">
        <v>9856.6400000000012</v>
      </c>
      <c r="C41" s="140">
        <v>12014.66</v>
      </c>
      <c r="D41" s="247">
        <f t="shared" si="12"/>
        <v>0.10772476056130838</v>
      </c>
      <c r="E41" s="215">
        <f t="shared" si="13"/>
        <v>0.12500191175624489</v>
      </c>
      <c r="F41" s="52">
        <f t="shared" si="14"/>
        <v>0.21894073436789802</v>
      </c>
      <c r="H41" s="19">
        <v>2754.5460000000003</v>
      </c>
      <c r="I41" s="140">
        <v>2949.0709999999999</v>
      </c>
      <c r="J41" s="247">
        <f t="shared" si="15"/>
        <v>0.1026700705323592</v>
      </c>
      <c r="K41" s="215">
        <f t="shared" si="16"/>
        <v>0.1012676662152483</v>
      </c>
      <c r="L41" s="52">
        <f t="shared" si="17"/>
        <v>7.0619622979612467E-2</v>
      </c>
      <c r="N41" s="40">
        <f t="shared" si="11"/>
        <v>2.7946095221089537</v>
      </c>
      <c r="O41" s="143">
        <f t="shared" si="11"/>
        <v>2.4545605119079523</v>
      </c>
      <c r="P41" s="52">
        <f t="shared" si="18"/>
        <v>-0.12168033047578798</v>
      </c>
    </row>
    <row r="42" spans="1:17" ht="20.100000000000001" customHeight="1" x14ac:dyDescent="0.25">
      <c r="A42" s="38" t="s">
        <v>165</v>
      </c>
      <c r="B42" s="19">
        <v>6599.7100000000009</v>
      </c>
      <c r="C42" s="140">
        <v>6256.58</v>
      </c>
      <c r="D42" s="247">
        <f t="shared" si="12"/>
        <v>7.212926306774646E-2</v>
      </c>
      <c r="E42" s="215">
        <f t="shared" si="13"/>
        <v>6.5094181696018591E-2</v>
      </c>
      <c r="F42" s="52">
        <f t="shared" si="14"/>
        <v>-5.1991678422233852E-2</v>
      </c>
      <c r="H42" s="19">
        <v>2282.6219999999998</v>
      </c>
      <c r="I42" s="140">
        <v>2513.2089999999989</v>
      </c>
      <c r="J42" s="247">
        <f t="shared" si="15"/>
        <v>8.5080068272127163E-2</v>
      </c>
      <c r="K42" s="215">
        <f t="shared" si="16"/>
        <v>8.630067236128186E-2</v>
      </c>
      <c r="L42" s="52">
        <f t="shared" si="17"/>
        <v>0.10101847787325238</v>
      </c>
      <c r="N42" s="40">
        <f t="shared" si="11"/>
        <v>3.4586701536885704</v>
      </c>
      <c r="O42" s="143">
        <f t="shared" si="11"/>
        <v>4.0169054019927799</v>
      </c>
      <c r="P42" s="52">
        <f t="shared" si="18"/>
        <v>0.16140170166526804</v>
      </c>
    </row>
    <row r="43" spans="1:17" ht="20.100000000000001" customHeight="1" x14ac:dyDescent="0.25">
      <c r="A43" s="38" t="s">
        <v>166</v>
      </c>
      <c r="B43" s="19">
        <v>12368.82</v>
      </c>
      <c r="C43" s="140">
        <v>10108.720000000001</v>
      </c>
      <c r="D43" s="247">
        <f t="shared" si="12"/>
        <v>0.13518076879402333</v>
      </c>
      <c r="E43" s="215">
        <f t="shared" si="13"/>
        <v>0.1051722916344356</v>
      </c>
      <c r="F43" s="52">
        <f t="shared" si="14"/>
        <v>-0.18272559548930284</v>
      </c>
      <c r="H43" s="19">
        <v>2928.5130000000004</v>
      </c>
      <c r="I43" s="140">
        <v>2403.4329999999995</v>
      </c>
      <c r="J43" s="247">
        <f t="shared" si="15"/>
        <v>0.10915433478509012</v>
      </c>
      <c r="K43" s="215">
        <f t="shared" si="16"/>
        <v>8.2531092270994102E-2</v>
      </c>
      <c r="L43" s="52">
        <f t="shared" si="17"/>
        <v>-0.17929918699353589</v>
      </c>
      <c r="N43" s="40">
        <f t="shared" si="11"/>
        <v>2.3676575453438571</v>
      </c>
      <c r="O43" s="143">
        <f t="shared" si="11"/>
        <v>2.3775839077548881</v>
      </c>
      <c r="P43" s="52">
        <f t="shared" si="18"/>
        <v>4.1924823252213403E-3</v>
      </c>
    </row>
    <row r="44" spans="1:17" ht="20.100000000000001" customHeight="1" x14ac:dyDescent="0.25">
      <c r="A44" s="38" t="s">
        <v>169</v>
      </c>
      <c r="B44" s="19">
        <v>7413.7699999999995</v>
      </c>
      <c r="C44" s="140">
        <v>9658.74</v>
      </c>
      <c r="D44" s="247">
        <f t="shared" si="12"/>
        <v>8.1026252161650533E-2</v>
      </c>
      <c r="E44" s="215">
        <f t="shared" si="13"/>
        <v>0.10049064768845001</v>
      </c>
      <c r="F44" s="52">
        <f t="shared" si="14"/>
        <v>0.30281085061986013</v>
      </c>
      <c r="H44" s="19">
        <v>1702.8989999999999</v>
      </c>
      <c r="I44" s="140">
        <v>1790.6480000000004</v>
      </c>
      <c r="J44" s="247">
        <f t="shared" si="15"/>
        <v>6.3472078679929073E-2</v>
      </c>
      <c r="K44" s="215">
        <f t="shared" si="16"/>
        <v>6.1488768487771905E-2</v>
      </c>
      <c r="L44" s="52">
        <f t="shared" si="17"/>
        <v>5.1529186405065999E-2</v>
      </c>
      <c r="N44" s="40">
        <f t="shared" si="11"/>
        <v>2.2969406927919263</v>
      </c>
      <c r="O44" s="143">
        <f t="shared" si="11"/>
        <v>1.8539146928067227</v>
      </c>
      <c r="P44" s="52">
        <f t="shared" si="18"/>
        <v>-0.19287655156942971</v>
      </c>
    </row>
    <row r="45" spans="1:17" ht="20.100000000000001" customHeight="1" x14ac:dyDescent="0.25">
      <c r="A45" s="38" t="s">
        <v>171</v>
      </c>
      <c r="B45" s="19">
        <v>4796.5000000000009</v>
      </c>
      <c r="C45" s="140">
        <v>7313.4500000000007</v>
      </c>
      <c r="D45" s="247">
        <f t="shared" si="12"/>
        <v>5.2421698878351616E-2</v>
      </c>
      <c r="E45" s="215">
        <f t="shared" si="13"/>
        <v>7.608997936967915E-2</v>
      </c>
      <c r="F45" s="52">
        <f t="shared" si="14"/>
        <v>0.52474721150839143</v>
      </c>
      <c r="H45" s="19">
        <v>1239.2920000000001</v>
      </c>
      <c r="I45" s="140">
        <v>1478.7</v>
      </c>
      <c r="J45" s="247">
        <f t="shared" si="15"/>
        <v>4.6192075590746534E-2</v>
      </c>
      <c r="K45" s="215">
        <f t="shared" si="16"/>
        <v>5.0776837191267243E-2</v>
      </c>
      <c r="L45" s="52">
        <f t="shared" si="17"/>
        <v>0.19318126801431776</v>
      </c>
      <c r="N45" s="40">
        <f t="shared" si="11"/>
        <v>2.5837423121025749</v>
      </c>
      <c r="O45" s="143">
        <f t="shared" si="11"/>
        <v>2.0218911731125528</v>
      </c>
      <c r="P45" s="52">
        <f t="shared" si="18"/>
        <v>-0.21745633701868813</v>
      </c>
    </row>
    <row r="46" spans="1:17" ht="20.100000000000001" customHeight="1" x14ac:dyDescent="0.25">
      <c r="A46" s="38" t="s">
        <v>170</v>
      </c>
      <c r="B46" s="19">
        <v>2544.8000000000002</v>
      </c>
      <c r="C46" s="140">
        <v>2987.46</v>
      </c>
      <c r="D46" s="247">
        <f t="shared" si="12"/>
        <v>2.7812517315882242E-2</v>
      </c>
      <c r="E46" s="215">
        <f t="shared" si="13"/>
        <v>3.1081879245464406E-2</v>
      </c>
      <c r="F46" s="52">
        <f t="shared" si="14"/>
        <v>0.17394687205281351</v>
      </c>
      <c r="H46" s="19">
        <v>1138.3979999999999</v>
      </c>
      <c r="I46" s="140">
        <v>1356.6479999999997</v>
      </c>
      <c r="J46" s="247">
        <f t="shared" si="15"/>
        <v>4.2431458016637454E-2</v>
      </c>
      <c r="K46" s="215">
        <f t="shared" si="16"/>
        <v>4.6585713546938731E-2</v>
      </c>
      <c r="L46" s="52">
        <f t="shared" si="17"/>
        <v>0.19171678095007175</v>
      </c>
      <c r="N46" s="40">
        <f t="shared" si="11"/>
        <v>4.4734281672430045</v>
      </c>
      <c r="O46" s="143">
        <f t="shared" si="11"/>
        <v>4.5411419734490162</v>
      </c>
      <c r="P46" s="52">
        <f t="shared" si="18"/>
        <v>1.5136893602506193E-2</v>
      </c>
    </row>
    <row r="47" spans="1:17" ht="20.100000000000001" customHeight="1" x14ac:dyDescent="0.25">
      <c r="A47" s="38" t="s">
        <v>175</v>
      </c>
      <c r="B47" s="19">
        <v>3470.1500000000005</v>
      </c>
      <c r="C47" s="140">
        <v>3153.7400000000002</v>
      </c>
      <c r="D47" s="247">
        <f t="shared" si="12"/>
        <v>3.7925812230316241E-2</v>
      </c>
      <c r="E47" s="215">
        <f t="shared" si="13"/>
        <v>3.2811875590498592E-2</v>
      </c>
      <c r="F47" s="52">
        <f t="shared" si="14"/>
        <v>-9.1180496520323409E-2</v>
      </c>
      <c r="H47" s="19">
        <v>815.48099999999977</v>
      </c>
      <c r="I47" s="140">
        <v>873.91299999999978</v>
      </c>
      <c r="J47" s="247">
        <f t="shared" si="15"/>
        <v>3.0395387039388263E-2</v>
      </c>
      <c r="K47" s="215">
        <f t="shared" si="16"/>
        <v>3.0009155420526082E-2</v>
      </c>
      <c r="L47" s="52">
        <f t="shared" si="17"/>
        <v>7.1653416817804502E-2</v>
      </c>
      <c r="N47" s="40">
        <f t="shared" si="11"/>
        <v>2.3499877526908048</v>
      </c>
      <c r="O47" s="143">
        <f t="shared" si="11"/>
        <v>2.7710369275843911</v>
      </c>
      <c r="P47" s="52">
        <f t="shared" si="18"/>
        <v>0.17917079542711345</v>
      </c>
    </row>
    <row r="48" spans="1:17" ht="20.100000000000001" customHeight="1" x14ac:dyDescent="0.25">
      <c r="A48" s="38" t="s">
        <v>176</v>
      </c>
      <c r="B48" s="19">
        <v>698.35</v>
      </c>
      <c r="C48" s="140">
        <v>1793.5199999999998</v>
      </c>
      <c r="D48" s="247">
        <f t="shared" si="12"/>
        <v>7.6323764018965592E-3</v>
      </c>
      <c r="E48" s="215">
        <f t="shared" si="13"/>
        <v>1.8659989443984292E-2</v>
      </c>
      <c r="F48" s="52">
        <f t="shared" si="14"/>
        <v>1.5682251020262041</v>
      </c>
      <c r="H48" s="19">
        <v>263.68799999999999</v>
      </c>
      <c r="I48" s="140">
        <v>667.072</v>
      </c>
      <c r="J48" s="247">
        <f t="shared" si="15"/>
        <v>9.8284310948289592E-3</v>
      </c>
      <c r="K48" s="215">
        <f t="shared" si="16"/>
        <v>2.2906476187768324E-2</v>
      </c>
      <c r="L48" s="52">
        <f t="shared" si="17"/>
        <v>1.5297776159703893</v>
      </c>
      <c r="N48" s="40">
        <f t="shared" si="11"/>
        <v>3.7758716975728501</v>
      </c>
      <c r="O48" s="143">
        <f t="shared" si="11"/>
        <v>3.7193451982693255</v>
      </c>
      <c r="P48" s="52">
        <f t="shared" si="18"/>
        <v>-1.4970450224741515E-2</v>
      </c>
    </row>
    <row r="49" spans="1:16" ht="20.100000000000001" customHeight="1" x14ac:dyDescent="0.25">
      <c r="A49" s="38" t="s">
        <v>174</v>
      </c>
      <c r="B49" s="19">
        <v>2384.5399999999995</v>
      </c>
      <c r="C49" s="140">
        <v>2312.5300000000002</v>
      </c>
      <c r="D49" s="247">
        <f t="shared" si="12"/>
        <v>2.606101070434369E-2</v>
      </c>
      <c r="E49" s="215">
        <f t="shared" si="13"/>
        <v>2.4059829491110778E-2</v>
      </c>
      <c r="F49" s="52">
        <f t="shared" si="14"/>
        <v>-3.0198696603956875E-2</v>
      </c>
      <c r="H49" s="19">
        <v>653.12000000000012</v>
      </c>
      <c r="I49" s="140">
        <v>584.27599999999995</v>
      </c>
      <c r="J49" s="247">
        <f t="shared" si="15"/>
        <v>2.4343712708408009E-2</v>
      </c>
      <c r="K49" s="215">
        <f t="shared" si="16"/>
        <v>2.006335790002357E-2</v>
      </c>
      <c r="L49" s="52">
        <f t="shared" si="17"/>
        <v>-0.10540788829005412</v>
      </c>
      <c r="N49" s="40">
        <f t="shared" si="11"/>
        <v>2.7389769095926271</v>
      </c>
      <c r="O49" s="143">
        <f t="shared" si="11"/>
        <v>2.5265661418446461</v>
      </c>
      <c r="P49" s="52">
        <f t="shared" si="18"/>
        <v>-7.7551134879619413E-2</v>
      </c>
    </row>
    <row r="50" spans="1:16" ht="20.100000000000001" customHeight="1" x14ac:dyDescent="0.25">
      <c r="A50" s="38" t="s">
        <v>177</v>
      </c>
      <c r="B50" s="19">
        <v>1779.4</v>
      </c>
      <c r="C50" s="140">
        <v>774.50000000000011</v>
      </c>
      <c r="D50" s="247">
        <f t="shared" si="12"/>
        <v>1.9447340974489493E-2</v>
      </c>
      <c r="E50" s="215">
        <f t="shared" si="13"/>
        <v>8.0579875464816889E-3</v>
      </c>
      <c r="F50" s="52">
        <f t="shared" si="14"/>
        <v>-0.56474092390693487</v>
      </c>
      <c r="H50" s="19">
        <v>696.2589999999999</v>
      </c>
      <c r="I50" s="140">
        <v>325.96999999999997</v>
      </c>
      <c r="J50" s="247">
        <f t="shared" si="15"/>
        <v>2.5951630736531488E-2</v>
      </c>
      <c r="K50" s="215">
        <f t="shared" si="16"/>
        <v>1.1193430458671388E-2</v>
      </c>
      <c r="L50" s="52">
        <f t="shared" si="17"/>
        <v>-0.53182651858001118</v>
      </c>
      <c r="N50" s="40">
        <f t="shared" si="11"/>
        <v>3.9128863661908504</v>
      </c>
      <c r="O50" s="143">
        <f t="shared" si="11"/>
        <v>4.2087798579728846</v>
      </c>
      <c r="P50" s="52">
        <f t="shared" si="18"/>
        <v>7.5620261896356331E-2</v>
      </c>
    </row>
    <row r="51" spans="1:16" ht="20.100000000000001" customHeight="1" x14ac:dyDescent="0.25">
      <c r="A51" s="38" t="s">
        <v>182</v>
      </c>
      <c r="B51" s="19">
        <v>880.66</v>
      </c>
      <c r="C51" s="140">
        <v>1014.9499999999999</v>
      </c>
      <c r="D51" s="247">
        <f t="shared" si="12"/>
        <v>9.6248709130009637E-3</v>
      </c>
      <c r="E51" s="215">
        <f t="shared" si="13"/>
        <v>1.0559657146935556E-2</v>
      </c>
      <c r="F51" s="52">
        <f t="shared" si="14"/>
        <v>0.1524879067971748</v>
      </c>
      <c r="H51" s="19">
        <v>290.79899999999998</v>
      </c>
      <c r="I51" s="140">
        <v>322.32700000000011</v>
      </c>
      <c r="J51" s="247">
        <f t="shared" si="15"/>
        <v>1.0838938191897872E-2</v>
      </c>
      <c r="K51" s="215">
        <f t="shared" si="16"/>
        <v>1.1068334078142693E-2</v>
      </c>
      <c r="L51" s="52">
        <f t="shared" si="17"/>
        <v>0.10841852963731009</v>
      </c>
      <c r="N51" s="40">
        <f t="shared" si="11"/>
        <v>3.3020575477482792</v>
      </c>
      <c r="O51" s="143">
        <f t="shared" si="11"/>
        <v>3.175791910931574</v>
      </c>
      <c r="P51" s="52">
        <f t="shared" si="18"/>
        <v>-3.8238472525352438E-2</v>
      </c>
    </row>
    <row r="52" spans="1:16" ht="20.100000000000001" customHeight="1" x14ac:dyDescent="0.25">
      <c r="A52" s="38" t="s">
        <v>185</v>
      </c>
      <c r="B52" s="19">
        <v>414.07</v>
      </c>
      <c r="C52" s="140">
        <v>512.17999999999995</v>
      </c>
      <c r="D52" s="247">
        <f t="shared" si="12"/>
        <v>4.5254358083100278E-3</v>
      </c>
      <c r="E52" s="215">
        <f t="shared" si="13"/>
        <v>5.3287799374525371E-3</v>
      </c>
      <c r="F52" s="52">
        <f t="shared" si="14"/>
        <v>0.23694061390586121</v>
      </c>
      <c r="H52" s="19">
        <v>202.18600000000004</v>
      </c>
      <c r="I52" s="140">
        <v>265.291</v>
      </c>
      <c r="J52" s="247">
        <f t="shared" si="15"/>
        <v>7.5360697845146089E-3</v>
      </c>
      <c r="K52" s="215">
        <f t="shared" si="16"/>
        <v>9.109784212692552E-3</v>
      </c>
      <c r="L52" s="52">
        <f t="shared" si="17"/>
        <v>0.31211359836981767</v>
      </c>
      <c r="N52" s="40">
        <f t="shared" ref="N52:N53" si="19">(H52/B52)*10</f>
        <v>4.8828941966334209</v>
      </c>
      <c r="O52" s="143">
        <f t="shared" ref="O52:O53" si="20">(I52/C52)*10</f>
        <v>5.1796438752001253</v>
      </c>
      <c r="P52" s="52">
        <f t="shared" ref="P52:P53" si="21">(O52-N52)/N52</f>
        <v>6.0773317343493227E-2</v>
      </c>
    </row>
    <row r="53" spans="1:16" ht="20.100000000000001" customHeight="1" x14ac:dyDescent="0.25">
      <c r="A53" s="38" t="s">
        <v>184</v>
      </c>
      <c r="B53" s="19">
        <v>98.879999999999981</v>
      </c>
      <c r="C53" s="140">
        <v>492.94000000000011</v>
      </c>
      <c r="D53" s="247">
        <f t="shared" si="12"/>
        <v>1.0806749890735756E-3</v>
      </c>
      <c r="E53" s="215">
        <f t="shared" si="13"/>
        <v>5.1286047529537559E-3</v>
      </c>
      <c r="F53" s="52">
        <f t="shared" si="14"/>
        <v>3.985234627831717</v>
      </c>
      <c r="H53" s="19">
        <v>52.183999999999997</v>
      </c>
      <c r="I53" s="140">
        <v>194.17699999999999</v>
      </c>
      <c r="J53" s="247">
        <f t="shared" si="15"/>
        <v>1.94505191079061E-3</v>
      </c>
      <c r="K53" s="215">
        <f t="shared" si="16"/>
        <v>6.667812210244606E-3</v>
      </c>
      <c r="L53" s="52">
        <f t="shared" si="17"/>
        <v>2.721006438755174</v>
      </c>
      <c r="N53" s="40">
        <f t="shared" si="19"/>
        <v>5.2775080906148872</v>
      </c>
      <c r="O53" s="143">
        <f t="shared" si="20"/>
        <v>3.9391609526514371</v>
      </c>
      <c r="P53" s="52">
        <f t="shared" si="21"/>
        <v>-0.2535945213127126</v>
      </c>
    </row>
    <row r="54" spans="1:16" ht="20.100000000000001" customHeight="1" x14ac:dyDescent="0.25">
      <c r="A54" s="38" t="s">
        <v>188</v>
      </c>
      <c r="B54" s="19">
        <v>225.82999999999998</v>
      </c>
      <c r="C54" s="140">
        <v>511.15</v>
      </c>
      <c r="D54" s="247">
        <f t="shared" si="12"/>
        <v>2.4681313994992481E-3</v>
      </c>
      <c r="E54" s="215">
        <f t="shared" si="13"/>
        <v>5.3180636983655447E-3</v>
      </c>
      <c r="F54" s="52">
        <f t="shared" si="14"/>
        <v>1.2634282424832839</v>
      </c>
      <c r="H54" s="19">
        <v>53.473999999999997</v>
      </c>
      <c r="I54" s="140">
        <v>100.792</v>
      </c>
      <c r="J54" s="247">
        <f t="shared" si="15"/>
        <v>1.9931340234098016E-3</v>
      </c>
      <c r="K54" s="215">
        <f t="shared" si="16"/>
        <v>3.4610799852452883E-3</v>
      </c>
      <c r="L54" s="52">
        <f t="shared" si="17"/>
        <v>0.88487863260650046</v>
      </c>
      <c r="N54" s="40">
        <f t="shared" ref="N54" si="22">(H54/B54)*10</f>
        <v>2.3678873488907586</v>
      </c>
      <c r="O54" s="143">
        <f t="shared" ref="O54" si="23">(I54/C54)*10</f>
        <v>1.9718673579184194</v>
      </c>
      <c r="P54" s="52">
        <f t="shared" ref="P54" si="24">(O54-N54)/N54</f>
        <v>-0.16724612813943854</v>
      </c>
    </row>
    <row r="55" spans="1:16" ht="20.100000000000001" customHeight="1" x14ac:dyDescent="0.25">
      <c r="A55" s="38" t="s">
        <v>186</v>
      </c>
      <c r="B55" s="19">
        <v>248.80999999999997</v>
      </c>
      <c r="C55" s="140">
        <v>317.76</v>
      </c>
      <c r="D55" s="247">
        <f t="shared" si="12"/>
        <v>2.7192834145570023E-3</v>
      </c>
      <c r="E55" s="215">
        <f t="shared" si="13"/>
        <v>3.3060117789154562E-3</v>
      </c>
      <c r="F55" s="52">
        <f t="shared" si="14"/>
        <v>0.2771190868534224</v>
      </c>
      <c r="H55" s="19">
        <v>98.224999999999994</v>
      </c>
      <c r="I55" s="140">
        <v>89.643000000000029</v>
      </c>
      <c r="J55" s="247">
        <f t="shared" si="15"/>
        <v>3.66113605582952E-3</v>
      </c>
      <c r="K55" s="215">
        <f t="shared" si="16"/>
        <v>3.0782362996799695E-3</v>
      </c>
      <c r="L55" s="52">
        <f t="shared" si="17"/>
        <v>-8.7370832272842619E-2</v>
      </c>
      <c r="N55" s="40">
        <f t="shared" si="11"/>
        <v>3.9477914874804072</v>
      </c>
      <c r="O55" s="143">
        <f t="shared" si="11"/>
        <v>2.8210913897280978</v>
      </c>
      <c r="P55" s="52">
        <f t="shared" si="18"/>
        <v>-0.28540010315271269</v>
      </c>
    </row>
    <row r="56" spans="1:16" ht="20.100000000000001" customHeight="1" x14ac:dyDescent="0.25">
      <c r="A56" s="38" t="s">
        <v>210</v>
      </c>
      <c r="B56" s="19">
        <v>91.95</v>
      </c>
      <c r="C56" s="140">
        <v>149.82999999999998</v>
      </c>
      <c r="D56" s="247">
        <f t="shared" si="12"/>
        <v>1.0049359349243053E-3</v>
      </c>
      <c r="E56" s="215">
        <f t="shared" si="13"/>
        <v>1.5588486431108472E-3</v>
      </c>
      <c r="F56" s="52">
        <f t="shared" si="14"/>
        <v>0.6294725394235996</v>
      </c>
      <c r="H56" s="19">
        <v>40.391000000000005</v>
      </c>
      <c r="I56" s="140">
        <v>73.408000000000001</v>
      </c>
      <c r="J56" s="247">
        <f t="shared" si="15"/>
        <v>1.5054919463579554E-3</v>
      </c>
      <c r="K56" s="215">
        <f t="shared" si="16"/>
        <v>2.5207452928494934E-3</v>
      </c>
      <c r="L56" s="52">
        <f t="shared" si="17"/>
        <v>0.81743457700972966</v>
      </c>
      <c r="N56" s="40">
        <f t="shared" ref="N56" si="25">(H56/B56)*10</f>
        <v>4.3927134312126164</v>
      </c>
      <c r="O56" s="143">
        <f t="shared" ref="O56" si="26">(I56/C56)*10</f>
        <v>4.8994193419208445</v>
      </c>
      <c r="P56" s="52">
        <f t="shared" ref="P56" si="27">(O56-N56)/N56</f>
        <v>0.11535146069575293</v>
      </c>
    </row>
    <row r="57" spans="1:16" ht="20.100000000000001" customHeight="1" x14ac:dyDescent="0.25">
      <c r="A57" s="38" t="s">
        <v>187</v>
      </c>
      <c r="B57" s="19">
        <v>310.99</v>
      </c>
      <c r="C57" s="140">
        <v>266.20999999999998</v>
      </c>
      <c r="D57" s="247">
        <f t="shared" si="12"/>
        <v>3.3988583621762884E-3</v>
      </c>
      <c r="E57" s="215">
        <f t="shared" si="13"/>
        <v>2.7696796187848803E-3</v>
      </c>
      <c r="F57" s="52">
        <f t="shared" si="14"/>
        <v>-0.14399176822405874</v>
      </c>
      <c r="H57" s="19">
        <v>134.49999999999997</v>
      </c>
      <c r="I57" s="140">
        <v>66.667999999999992</v>
      </c>
      <c r="J57" s="247">
        <f t="shared" si="15"/>
        <v>5.013212517272287E-3</v>
      </c>
      <c r="K57" s="215">
        <f t="shared" si="16"/>
        <v>2.2893015363950795E-3</v>
      </c>
      <c r="L57" s="52">
        <f t="shared" si="17"/>
        <v>-0.50432713754646841</v>
      </c>
      <c r="N57" s="40">
        <f t="shared" ref="N57" si="28">(H57/B57)*10</f>
        <v>4.3248979066851012</v>
      </c>
      <c r="O57" s="143">
        <f t="shared" ref="O57" si="29">(I57/C57)*10</f>
        <v>2.5043386799894818</v>
      </c>
      <c r="P57" s="52">
        <f t="shared" ref="P57" si="30">(O57-N57)/N57</f>
        <v>-0.42094848617849134</v>
      </c>
    </row>
    <row r="58" spans="1:16" ht="20.100000000000001" customHeight="1" x14ac:dyDescent="0.25">
      <c r="A58" s="38" t="s">
        <v>183</v>
      </c>
      <c r="B58" s="19">
        <v>518.4899999999999</v>
      </c>
      <c r="C58" s="140">
        <v>187.57</v>
      </c>
      <c r="D58" s="247">
        <f t="shared" si="12"/>
        <v>5.6666583240772474E-3</v>
      </c>
      <c r="E58" s="215">
        <f t="shared" si="13"/>
        <v>1.9514999665507682E-3</v>
      </c>
      <c r="F58" s="52">
        <f t="shared" si="14"/>
        <v>-0.63823796023066981</v>
      </c>
      <c r="H58" s="19">
        <v>146.33800000000002</v>
      </c>
      <c r="I58" s="140">
        <v>53.987000000000002</v>
      </c>
      <c r="J58" s="247">
        <f t="shared" si="15"/>
        <v>5.4544497647032878E-3</v>
      </c>
      <c r="K58" s="215">
        <f t="shared" si="16"/>
        <v>1.8538507536653443E-3</v>
      </c>
      <c r="L58" s="52">
        <f t="shared" si="17"/>
        <v>-0.63108010222908617</v>
      </c>
      <c r="N58" s="40">
        <f t="shared" ref="N58" si="31">(H58/B58)*10</f>
        <v>2.8223880884877248</v>
      </c>
      <c r="O58" s="143">
        <f t="shared" ref="O58" si="32">(I58/C58)*10</f>
        <v>2.8782321266727089</v>
      </c>
      <c r="P58" s="52">
        <f t="shared" ref="P58" si="33">(O58-N58)/N58</f>
        <v>1.9786094765906585E-2</v>
      </c>
    </row>
    <row r="59" spans="1:16" ht="20.100000000000001" customHeight="1" x14ac:dyDescent="0.25">
      <c r="A59" s="38" t="s">
        <v>190</v>
      </c>
      <c r="B59" s="19">
        <v>10</v>
      </c>
      <c r="C59" s="140">
        <v>108.79</v>
      </c>
      <c r="D59" s="247">
        <f t="shared" si="12"/>
        <v>1.0929156442896196E-4</v>
      </c>
      <c r="E59" s="215">
        <f t="shared" si="13"/>
        <v>1.1318637381300747E-3</v>
      </c>
      <c r="F59" s="52">
        <f t="shared" si="14"/>
        <v>9.8790000000000013</v>
      </c>
      <c r="H59" s="19">
        <v>3.4430000000000001</v>
      </c>
      <c r="I59" s="140">
        <v>37.908999999999999</v>
      </c>
      <c r="J59" s="247">
        <f t="shared" si="15"/>
        <v>1.2833078585106682E-4</v>
      </c>
      <c r="K59" s="215">
        <f t="shared" si="16"/>
        <v>1.3017509441291336E-3</v>
      </c>
      <c r="L59" s="52">
        <f t="shared" si="17"/>
        <v>10.010455997676445</v>
      </c>
      <c r="N59" s="40">
        <f t="shared" ref="N59" si="34">(H59/B59)*10</f>
        <v>3.4430000000000001</v>
      </c>
      <c r="O59" s="143">
        <f t="shared" ref="O59" si="35">(I59/C59)*10</f>
        <v>3.4846033642798044</v>
      </c>
      <c r="P59" s="52">
        <f t="shared" ref="P59" si="36">(O59-N59)/N59</f>
        <v>1.2083463340053552E-2</v>
      </c>
    </row>
    <row r="60" spans="1:16" ht="20.100000000000001" customHeight="1" x14ac:dyDescent="0.25">
      <c r="A60" s="38" t="s">
        <v>189</v>
      </c>
      <c r="B60" s="19">
        <v>0.95000000000000007</v>
      </c>
      <c r="C60" s="140">
        <v>72.58</v>
      </c>
      <c r="D60" s="247">
        <f t="shared" si="12"/>
        <v>1.0382698620751388E-5</v>
      </c>
      <c r="E60" s="215">
        <f t="shared" si="13"/>
        <v>7.5513071158636645E-4</v>
      </c>
      <c r="F60" s="52">
        <f t="shared" si="14"/>
        <v>75.399999999999991</v>
      </c>
      <c r="H60" s="19">
        <v>0.88400000000000001</v>
      </c>
      <c r="I60" s="140">
        <v>37.365000000000002</v>
      </c>
      <c r="J60" s="247">
        <f t="shared" si="15"/>
        <v>3.2949292678577716E-5</v>
      </c>
      <c r="K60" s="215">
        <f t="shared" si="16"/>
        <v>1.2830706171986883E-3</v>
      </c>
      <c r="L60" s="52">
        <f t="shared" si="17"/>
        <v>41.268099547511312</v>
      </c>
      <c r="N60" s="40">
        <f t="shared" si="11"/>
        <v>9.3052631578947356</v>
      </c>
      <c r="O60" s="143">
        <f t="shared" si="11"/>
        <v>5.1481124276660237</v>
      </c>
      <c r="P60" s="52">
        <f t="shared" si="18"/>
        <v>-0.44675262372367386</v>
      </c>
    </row>
    <row r="61" spans="1:16" ht="20.100000000000001" customHeight="1" thickBot="1" x14ac:dyDescent="0.3">
      <c r="A61" s="8" t="s">
        <v>17</v>
      </c>
      <c r="B61" s="19">
        <f>B62-SUM(B39:B60)</f>
        <v>22.289999999979045</v>
      </c>
      <c r="C61" s="140">
        <f>C62-SUM(C39:C60)</f>
        <v>23.979999999981374</v>
      </c>
      <c r="D61" s="247">
        <f t="shared" si="12"/>
        <v>2.4361089711192721E-4</v>
      </c>
      <c r="E61" s="215">
        <f t="shared" si="13"/>
        <v>2.4949069252999456E-4</v>
      </c>
      <c r="F61" s="52">
        <f t="shared" si="14"/>
        <v>7.5818752804123687E-2</v>
      </c>
      <c r="H61" s="19">
        <f>H62-SUM(H39:H60)</f>
        <v>20.47700000000259</v>
      </c>
      <c r="I61" s="140">
        <f>I62-SUM(I39:I60)</f>
        <v>18.899999999994179</v>
      </c>
      <c r="J61" s="247">
        <f t="shared" si="15"/>
        <v>7.6323831015760312E-4</v>
      </c>
      <c r="K61" s="215">
        <f t="shared" si="16"/>
        <v>6.4900400548769548E-4</v>
      </c>
      <c r="L61" s="52">
        <f t="shared" si="17"/>
        <v>-7.7013234360903043E-2</v>
      </c>
      <c r="N61" s="40">
        <f t="shared" si="11"/>
        <v>9.1866307761425929</v>
      </c>
      <c r="O61" s="143">
        <f t="shared" si="11"/>
        <v>7.8815679733147874</v>
      </c>
      <c r="P61" s="52">
        <f t="shared" si="18"/>
        <v>-0.14206109232309791</v>
      </c>
    </row>
    <row r="62" spans="1:16" s="1" customFormat="1" ht="26.25" customHeight="1" thickBot="1" x14ac:dyDescent="0.3">
      <c r="A62" s="12" t="s">
        <v>18</v>
      </c>
      <c r="B62" s="17">
        <v>91498.37</v>
      </c>
      <c r="C62" s="145">
        <v>96115.81</v>
      </c>
      <c r="D62" s="253">
        <f>SUM(D39:D61)</f>
        <v>0.99999999999999956</v>
      </c>
      <c r="E62" s="254">
        <f>SUM(E39:E61)</f>
        <v>0.99999999999999978</v>
      </c>
      <c r="F62" s="57">
        <f t="shared" si="14"/>
        <v>5.0464724125686637E-2</v>
      </c>
      <c r="H62" s="17">
        <v>26829.103999999999</v>
      </c>
      <c r="I62" s="145">
        <v>29121.546000000006</v>
      </c>
      <c r="J62" s="253">
        <f t="shared" si="15"/>
        <v>1</v>
      </c>
      <c r="K62" s="254">
        <f t="shared" si="16"/>
        <v>1</v>
      </c>
      <c r="L62" s="57">
        <f t="shared" si="17"/>
        <v>8.5446088695321554E-2</v>
      </c>
      <c r="N62" s="37">
        <f t="shared" si="11"/>
        <v>2.932194748387321</v>
      </c>
      <c r="O62" s="150">
        <f t="shared" si="11"/>
        <v>3.029839315717155</v>
      </c>
      <c r="P62" s="57">
        <f t="shared" si="18"/>
        <v>3.3300846536041866E-2</v>
      </c>
    </row>
    <row r="64" spans="1:16" ht="15.75" thickBot="1" x14ac:dyDescent="0.3"/>
    <row r="65" spans="1:16" x14ac:dyDescent="0.25">
      <c r="A65" s="375" t="s">
        <v>15</v>
      </c>
      <c r="B65" s="360" t="s">
        <v>1</v>
      </c>
      <c r="C65" s="362"/>
      <c r="D65" s="360" t="s">
        <v>104</v>
      </c>
      <c r="E65" s="362"/>
      <c r="F65" s="130" t="s">
        <v>0</v>
      </c>
      <c r="H65" s="373" t="s">
        <v>19</v>
      </c>
      <c r="I65" s="374"/>
      <c r="J65" s="360" t="s">
        <v>104</v>
      </c>
      <c r="K65" s="361"/>
      <c r="L65" s="130" t="s">
        <v>0</v>
      </c>
      <c r="N65" s="371" t="s">
        <v>22</v>
      </c>
      <c r="O65" s="362"/>
      <c r="P65" s="130" t="s">
        <v>0</v>
      </c>
    </row>
    <row r="66" spans="1:16" x14ac:dyDescent="0.25">
      <c r="A66" s="376"/>
      <c r="B66" s="365" t="str">
        <f>B37</f>
        <v>dez</v>
      </c>
      <c r="C66" s="367"/>
      <c r="D66" s="365" t="str">
        <f>B66</f>
        <v>dez</v>
      </c>
      <c r="E66" s="367"/>
      <c r="F66" s="131" t="str">
        <f>F5</f>
        <v>2024 /2023</v>
      </c>
      <c r="H66" s="368" t="str">
        <f>B66</f>
        <v>dez</v>
      </c>
      <c r="I66" s="367"/>
      <c r="J66" s="365" t="str">
        <f>B66</f>
        <v>dez</v>
      </c>
      <c r="K66" s="366"/>
      <c r="L66" s="131" t="str">
        <f>F66</f>
        <v>2024 /2023</v>
      </c>
      <c r="N66" s="368" t="str">
        <f>B66</f>
        <v>dez</v>
      </c>
      <c r="O66" s="366"/>
      <c r="P66" s="131" t="str">
        <f>L66</f>
        <v>2024 /2023</v>
      </c>
    </row>
    <row r="67" spans="1:16" ht="19.5" customHeight="1" thickBot="1" x14ac:dyDescent="0.3">
      <c r="A67" s="377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2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0">
        <f>L38</f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157</v>
      </c>
      <c r="B68" s="39">
        <v>15496.259999999998</v>
      </c>
      <c r="C68" s="147">
        <v>15610.110000000004</v>
      </c>
      <c r="D68" s="247">
        <f>B68/$B$96</f>
        <v>0.14008102253091678</v>
      </c>
      <c r="E68" s="246">
        <f>C68/$C$96</f>
        <v>0.13125202110712703</v>
      </c>
      <c r="F68" s="52">
        <f>(C68-B68)/B68</f>
        <v>7.3469340344060972E-3</v>
      </c>
      <c r="H68" s="19">
        <v>7802.5380000000014</v>
      </c>
      <c r="I68" s="147">
        <v>7347.3429999999998</v>
      </c>
      <c r="J68" s="245">
        <f>H68/$H$96</f>
        <v>0.21709823721820018</v>
      </c>
      <c r="K68" s="246">
        <f>I68/$I$96</f>
        <v>0.19455553272415871</v>
      </c>
      <c r="L68" s="52">
        <f t="shared" ref="L68:L70" si="37">(I68-H68)/H68</f>
        <v>-5.833935060617474E-2</v>
      </c>
      <c r="N68" s="40">
        <f t="shared" ref="N68:O83" si="38">(H68/B68)*10</f>
        <v>5.035110407285373</v>
      </c>
      <c r="O68" s="143">
        <f t="shared" si="38"/>
        <v>4.7067848977361457</v>
      </c>
      <c r="P68" s="52">
        <f t="shared" ref="P68:P69" si="39">(O68-N68)/N68</f>
        <v>-6.5207211558691622E-2</v>
      </c>
    </row>
    <row r="69" spans="1:16" ht="20.100000000000001" customHeight="1" x14ac:dyDescent="0.25">
      <c r="A69" s="38" t="s">
        <v>159</v>
      </c>
      <c r="B69" s="19">
        <v>19318.419999999998</v>
      </c>
      <c r="C69" s="140">
        <v>18362.799999999996</v>
      </c>
      <c r="D69" s="247">
        <f t="shared" ref="D69:D95" si="40">B69/$B$96</f>
        <v>0.1746320742735159</v>
      </c>
      <c r="E69" s="215">
        <f t="shared" ref="E69:E95" si="41">C69/$C$96</f>
        <v>0.1543970294370732</v>
      </c>
      <c r="F69" s="52">
        <f>(C69-B69)/B69</f>
        <v>-4.9466778339015444E-2</v>
      </c>
      <c r="H69" s="19">
        <v>6747.64</v>
      </c>
      <c r="I69" s="140">
        <v>5447.4670000000015</v>
      </c>
      <c r="J69" s="214">
        <f t="shared" ref="J69:J95" si="42">H69/$H$96</f>
        <v>0.18774669849515838</v>
      </c>
      <c r="K69" s="215">
        <f t="shared" ref="K69:K95" si="43">I69/$I$96</f>
        <v>0.14424736182621051</v>
      </c>
      <c r="L69" s="52">
        <f t="shared" si="37"/>
        <v>-0.1926855908139733</v>
      </c>
      <c r="N69" s="40">
        <f t="shared" si="38"/>
        <v>3.4928529351779289</v>
      </c>
      <c r="O69" s="143">
        <f t="shared" si="38"/>
        <v>2.9665775371947651</v>
      </c>
      <c r="P69" s="52">
        <f t="shared" si="39"/>
        <v>-0.1506720745906111</v>
      </c>
    </row>
    <row r="70" spans="1:16" ht="20.100000000000001" customHeight="1" x14ac:dyDescent="0.25">
      <c r="A70" s="38" t="s">
        <v>160</v>
      </c>
      <c r="B70" s="19">
        <v>10817.59</v>
      </c>
      <c r="C70" s="140">
        <v>13384.11</v>
      </c>
      <c r="D70" s="247">
        <f t="shared" si="40"/>
        <v>9.7787406027016868E-2</v>
      </c>
      <c r="E70" s="215">
        <f t="shared" si="41"/>
        <v>0.11253549707337805</v>
      </c>
      <c r="F70" s="52">
        <f>(C70-B70)/B70</f>
        <v>0.23725432374493768</v>
      </c>
      <c r="H70" s="19">
        <v>4174.4220000000005</v>
      </c>
      <c r="I70" s="140">
        <v>5064.54</v>
      </c>
      <c r="J70" s="214">
        <f t="shared" si="42"/>
        <v>0.1161493423812705</v>
      </c>
      <c r="K70" s="215">
        <f t="shared" si="43"/>
        <v>0.13410756483028091</v>
      </c>
      <c r="L70" s="52">
        <f t="shared" si="37"/>
        <v>0.21323143659170046</v>
      </c>
      <c r="N70" s="40">
        <f t="shared" ref="N70" si="44">(H70/B70)*10</f>
        <v>3.8589205174165415</v>
      </c>
      <c r="O70" s="143">
        <f t="shared" ref="O70" si="45">(I70/C70)*10</f>
        <v>3.7839946025548206</v>
      </c>
      <c r="P70" s="52">
        <f t="shared" ref="P70" si="46">(O70-N70)/N70</f>
        <v>-1.9416288706532399E-2</v>
      </c>
    </row>
    <row r="71" spans="1:16" ht="20.100000000000001" customHeight="1" x14ac:dyDescent="0.25">
      <c r="A71" s="38" t="s">
        <v>162</v>
      </c>
      <c r="B71" s="19">
        <v>6997.6999999999989</v>
      </c>
      <c r="C71" s="140">
        <v>10223.509999999998</v>
      </c>
      <c r="D71" s="247">
        <f t="shared" si="40"/>
        <v>6.3256874327392312E-2</v>
      </c>
      <c r="E71" s="215">
        <f t="shared" si="41"/>
        <v>8.5960723550886159E-2</v>
      </c>
      <c r="F71" s="52">
        <f t="shared" ref="F71:F96" si="47">(C71-B71)/B71</f>
        <v>0.46098146533861128</v>
      </c>
      <c r="H71" s="19">
        <v>2856.7750000000005</v>
      </c>
      <c r="I71" s="140">
        <v>3942.4420000000005</v>
      </c>
      <c r="J71" s="214">
        <f t="shared" si="42"/>
        <v>7.9487061341966397E-2</v>
      </c>
      <c r="K71" s="215">
        <f t="shared" si="43"/>
        <v>0.10439473202001019</v>
      </c>
      <c r="L71" s="52">
        <f t="shared" ref="L71:L96" si="48">(I71-H71)/H71</f>
        <v>0.38003237916881788</v>
      </c>
      <c r="N71" s="40">
        <f t="shared" ref="N71" si="49">(H71/B71)*10</f>
        <v>4.0824485187990351</v>
      </c>
      <c r="O71" s="143">
        <f t="shared" si="38"/>
        <v>3.8562509353441241</v>
      </c>
      <c r="P71" s="52">
        <f t="shared" ref="P71:P96" si="50">(O71-N71)/N71</f>
        <v>-5.5407332735074706E-2</v>
      </c>
    </row>
    <row r="72" spans="1:16" ht="20.100000000000001" customHeight="1" x14ac:dyDescent="0.25">
      <c r="A72" s="38" t="s">
        <v>164</v>
      </c>
      <c r="B72" s="19">
        <v>14060.539999999999</v>
      </c>
      <c r="C72" s="140">
        <v>20103.930000000008</v>
      </c>
      <c r="D72" s="247">
        <f t="shared" si="40"/>
        <v>0.12710259253115636</v>
      </c>
      <c r="E72" s="215">
        <f t="shared" si="41"/>
        <v>0.16903669767197055</v>
      </c>
      <c r="F72" s="52">
        <f t="shared" si="47"/>
        <v>0.4298120840309127</v>
      </c>
      <c r="H72" s="19">
        <v>2400.7779999999993</v>
      </c>
      <c r="I72" s="140">
        <v>3307.3810000000003</v>
      </c>
      <c r="J72" s="214">
        <f t="shared" si="42"/>
        <v>6.6799376273750405E-2</v>
      </c>
      <c r="K72" s="215">
        <f t="shared" si="43"/>
        <v>8.7578499108692864E-2</v>
      </c>
      <c r="L72" s="52">
        <f t="shared" si="48"/>
        <v>0.37762883531921787</v>
      </c>
      <c r="N72" s="40">
        <f t="shared" si="38"/>
        <v>1.7074578927978581</v>
      </c>
      <c r="O72" s="143">
        <f t="shared" si="38"/>
        <v>1.6451415220805083</v>
      </c>
      <c r="P72" s="52">
        <f t="shared" si="50"/>
        <v>-3.649657832278224E-2</v>
      </c>
    </row>
    <row r="73" spans="1:16" ht="20.100000000000001" customHeight="1" x14ac:dyDescent="0.25">
      <c r="A73" s="38" t="s">
        <v>168</v>
      </c>
      <c r="B73" s="19">
        <v>6150.9</v>
      </c>
      <c r="C73" s="140">
        <v>6502.42</v>
      </c>
      <c r="D73" s="247">
        <f t="shared" si="40"/>
        <v>5.5602084727890223E-2</v>
      </c>
      <c r="E73" s="215">
        <f t="shared" si="41"/>
        <v>5.4673270533481484E-2</v>
      </c>
      <c r="F73" s="52">
        <f t="shared" si="47"/>
        <v>5.7149360256222741E-2</v>
      </c>
      <c r="H73" s="19">
        <v>2348.5510000000008</v>
      </c>
      <c r="I73" s="140">
        <v>2247.8219999999992</v>
      </c>
      <c r="J73" s="214">
        <f t="shared" si="42"/>
        <v>6.5346209415069981E-2</v>
      </c>
      <c r="K73" s="215">
        <f t="shared" si="43"/>
        <v>5.9521681059273225E-2</v>
      </c>
      <c r="L73" s="52">
        <f t="shared" si="48"/>
        <v>-4.2889849954291646E-2</v>
      </c>
      <c r="N73" s="40">
        <f t="shared" si="38"/>
        <v>3.8182233494285405</v>
      </c>
      <c r="O73" s="143">
        <f t="shared" si="38"/>
        <v>3.4569006615998337</v>
      </c>
      <c r="P73" s="52">
        <f t="shared" si="50"/>
        <v>-9.4631103202169845E-2</v>
      </c>
    </row>
    <row r="74" spans="1:16" ht="20.100000000000001" customHeight="1" x14ac:dyDescent="0.25">
      <c r="A74" s="38" t="s">
        <v>172</v>
      </c>
      <c r="B74" s="19">
        <v>405.64000000000004</v>
      </c>
      <c r="C74" s="140">
        <v>747.93999999999983</v>
      </c>
      <c r="D74" s="247">
        <f t="shared" si="40"/>
        <v>3.6668503225579011E-3</v>
      </c>
      <c r="E74" s="215">
        <f t="shared" si="41"/>
        <v>6.2887857079075371E-3</v>
      </c>
      <c r="F74" s="52">
        <f t="shared" si="47"/>
        <v>0.84385169115471781</v>
      </c>
      <c r="H74" s="19">
        <v>1057.5130000000001</v>
      </c>
      <c r="I74" s="140">
        <v>2006.7930000000001</v>
      </c>
      <c r="J74" s="214">
        <f t="shared" si="42"/>
        <v>2.9424298623772226E-2</v>
      </c>
      <c r="K74" s="215">
        <f t="shared" si="43"/>
        <v>5.3139302354893822E-2</v>
      </c>
      <c r="L74" s="52">
        <f t="shared" si="48"/>
        <v>0.897653267619405</v>
      </c>
      <c r="N74" s="40">
        <f t="shared" si="38"/>
        <v>26.070234690858889</v>
      </c>
      <c r="O74" s="143">
        <f t="shared" si="38"/>
        <v>26.830935636548393</v>
      </c>
      <c r="P74" s="52">
        <f t="shared" si="50"/>
        <v>2.9178906699916712E-2</v>
      </c>
    </row>
    <row r="75" spans="1:16" ht="20.100000000000001" customHeight="1" x14ac:dyDescent="0.25">
      <c r="A75" s="38" t="s">
        <v>167</v>
      </c>
      <c r="B75" s="19">
        <v>4344.53</v>
      </c>
      <c r="C75" s="140">
        <v>5286.3399999999992</v>
      </c>
      <c r="D75" s="247">
        <f t="shared" si="40"/>
        <v>3.9273102336708596E-2</v>
      </c>
      <c r="E75" s="215">
        <f t="shared" si="41"/>
        <v>4.4448297241944455E-2</v>
      </c>
      <c r="F75" s="52">
        <f t="shared" si="47"/>
        <v>0.21678064140424846</v>
      </c>
      <c r="H75" s="19">
        <v>901.83900000000006</v>
      </c>
      <c r="I75" s="140">
        <v>1178.8979999999999</v>
      </c>
      <c r="J75" s="214">
        <f t="shared" si="42"/>
        <v>2.5092816869924171E-2</v>
      </c>
      <c r="K75" s="215">
        <f t="shared" si="43"/>
        <v>3.1216880499174357E-2</v>
      </c>
      <c r="L75" s="52">
        <f t="shared" si="48"/>
        <v>0.30721558947883143</v>
      </c>
      <c r="N75" s="40">
        <f t="shared" si="38"/>
        <v>2.0758033665321682</v>
      </c>
      <c r="O75" s="143">
        <f t="shared" si="38"/>
        <v>2.2300835738904423</v>
      </c>
      <c r="P75" s="52">
        <f t="shared" si="50"/>
        <v>7.4323131875450324E-2</v>
      </c>
    </row>
    <row r="76" spans="1:16" ht="20.100000000000001" customHeight="1" x14ac:dyDescent="0.25">
      <c r="A76" s="38" t="s">
        <v>179</v>
      </c>
      <c r="B76" s="19">
        <v>1511.8799999999999</v>
      </c>
      <c r="C76" s="140">
        <v>1606.57</v>
      </c>
      <c r="D76" s="247">
        <f t="shared" si="40"/>
        <v>1.366689100105719E-2</v>
      </c>
      <c r="E76" s="215">
        <f t="shared" si="41"/>
        <v>1.3508268650898487E-2</v>
      </c>
      <c r="F76" s="52">
        <f t="shared" si="47"/>
        <v>6.2630632060745609E-2</v>
      </c>
      <c r="H76" s="19">
        <v>659.10199999999998</v>
      </c>
      <c r="I76" s="140">
        <v>958.27300000000014</v>
      </c>
      <c r="J76" s="214">
        <f t="shared" si="42"/>
        <v>1.8338889518639979E-2</v>
      </c>
      <c r="K76" s="215">
        <f t="shared" si="43"/>
        <v>2.53747938554356E-2</v>
      </c>
      <c r="L76" s="52">
        <f t="shared" si="48"/>
        <v>0.45390698253077699</v>
      </c>
      <c r="N76" s="40">
        <f t="shared" si="38"/>
        <v>4.3594862026086725</v>
      </c>
      <c r="O76" s="143">
        <f t="shared" si="38"/>
        <v>5.9647136445968751</v>
      </c>
      <c r="P76" s="52">
        <f t="shared" si="50"/>
        <v>0.36821482334951555</v>
      </c>
    </row>
    <row r="77" spans="1:16" ht="20.100000000000001" customHeight="1" x14ac:dyDescent="0.25">
      <c r="A77" s="38" t="s">
        <v>173</v>
      </c>
      <c r="B77" s="19">
        <v>1945.54</v>
      </c>
      <c r="C77" s="140">
        <v>1860.53</v>
      </c>
      <c r="D77" s="247">
        <f t="shared" si="40"/>
        <v>1.7587032779186711E-2</v>
      </c>
      <c r="E77" s="215">
        <f t="shared" si="41"/>
        <v>1.5643600386572736E-2</v>
      </c>
      <c r="F77" s="52">
        <f t="shared" si="47"/>
        <v>-4.3694809667238911E-2</v>
      </c>
      <c r="H77" s="19">
        <v>725.66</v>
      </c>
      <c r="I77" s="140">
        <v>594.23399999999992</v>
      </c>
      <c r="J77" s="214">
        <f t="shared" si="42"/>
        <v>2.0190802892566379E-2</v>
      </c>
      <c r="K77" s="215">
        <f t="shared" si="43"/>
        <v>1.5735145675492175E-2</v>
      </c>
      <c r="L77" s="52">
        <f t="shared" si="48"/>
        <v>-0.18111236667309766</v>
      </c>
      <c r="N77" s="40">
        <f t="shared" si="38"/>
        <v>3.7298642022266311</v>
      </c>
      <c r="O77" s="143">
        <f t="shared" si="38"/>
        <v>3.1938963628643444</v>
      </c>
      <c r="P77" s="52">
        <f t="shared" si="50"/>
        <v>-0.14369634128833106</v>
      </c>
    </row>
    <row r="78" spans="1:16" ht="20.100000000000001" customHeight="1" x14ac:dyDescent="0.25">
      <c r="A78" s="38" t="s">
        <v>211</v>
      </c>
      <c r="B78" s="19">
        <v>485.00000000000011</v>
      </c>
      <c r="C78" s="140">
        <v>1055.83</v>
      </c>
      <c r="D78" s="247">
        <f t="shared" si="40"/>
        <v>4.3842382566822357E-3</v>
      </c>
      <c r="E78" s="215">
        <f t="shared" si="41"/>
        <v>8.8775685402305224E-3</v>
      </c>
      <c r="F78" s="52">
        <f t="shared" si="47"/>
        <v>1.1769690721649477</v>
      </c>
      <c r="H78" s="19">
        <v>449.15999999999997</v>
      </c>
      <c r="I78" s="140">
        <v>592.41399999999999</v>
      </c>
      <c r="J78" s="214">
        <f t="shared" si="42"/>
        <v>1.2497452012271745E-2</v>
      </c>
      <c r="K78" s="215">
        <f t="shared" si="43"/>
        <v>1.5686952598136461E-2</v>
      </c>
      <c r="L78" s="52">
        <f t="shared" si="48"/>
        <v>0.3189375723572892</v>
      </c>
      <c r="N78" s="40">
        <f t="shared" si="38"/>
        <v>9.2610309278350496</v>
      </c>
      <c r="O78" s="143">
        <f t="shared" si="38"/>
        <v>5.6108843279694653</v>
      </c>
      <c r="P78" s="52">
        <f t="shared" si="50"/>
        <v>-0.3941404178766606</v>
      </c>
    </row>
    <row r="79" spans="1:16" ht="20.100000000000001" customHeight="1" x14ac:dyDescent="0.25">
      <c r="A79" s="38" t="s">
        <v>180</v>
      </c>
      <c r="B79" s="19">
        <v>947.37</v>
      </c>
      <c r="C79" s="140">
        <v>1409.64</v>
      </c>
      <c r="D79" s="247">
        <f t="shared" si="40"/>
        <v>8.5639088602743278E-3</v>
      </c>
      <c r="E79" s="215">
        <f t="shared" si="41"/>
        <v>1.185245325199185E-2</v>
      </c>
      <c r="F79" s="52">
        <f t="shared" si="47"/>
        <v>0.48795085341524441</v>
      </c>
      <c r="H79" s="19">
        <v>476.67099999999999</v>
      </c>
      <c r="I79" s="140">
        <v>584.83199999999988</v>
      </c>
      <c r="J79" s="214">
        <f t="shared" si="42"/>
        <v>1.32629195568207E-2</v>
      </c>
      <c r="K79" s="215">
        <f t="shared" si="43"/>
        <v>1.5486183415438093E-2</v>
      </c>
      <c r="L79" s="52">
        <f t="shared" si="48"/>
        <v>0.2269091260009522</v>
      </c>
      <c r="N79" s="40">
        <f t="shared" si="38"/>
        <v>5.0315188363574945</v>
      </c>
      <c r="O79" s="143">
        <f t="shared" si="38"/>
        <v>4.1488039499446652</v>
      </c>
      <c r="P79" s="52">
        <f t="shared" si="50"/>
        <v>-0.17543706286745411</v>
      </c>
    </row>
    <row r="80" spans="1:16" ht="20.100000000000001" customHeight="1" x14ac:dyDescent="0.25">
      <c r="A80" s="38" t="s">
        <v>194</v>
      </c>
      <c r="B80" s="19">
        <v>2770.9</v>
      </c>
      <c r="C80" s="140">
        <v>5079.670000000001</v>
      </c>
      <c r="D80" s="247">
        <f t="shared" si="40"/>
        <v>2.5048011928743927E-2</v>
      </c>
      <c r="E80" s="215">
        <f t="shared" si="41"/>
        <v>4.271058654021271E-2</v>
      </c>
      <c r="F80" s="52">
        <f t="shared" si="47"/>
        <v>0.83322025334728822</v>
      </c>
      <c r="H80" s="19">
        <v>289.27800000000002</v>
      </c>
      <c r="I80" s="140">
        <v>522.04800000000012</v>
      </c>
      <c r="J80" s="214">
        <f t="shared" si="42"/>
        <v>8.0488866399633686E-3</v>
      </c>
      <c r="K80" s="215">
        <f t="shared" si="43"/>
        <v>1.3823681124942939E-2</v>
      </c>
      <c r="L80" s="52">
        <f t="shared" si="48"/>
        <v>0.8046584945968932</v>
      </c>
      <c r="N80" s="40">
        <f t="shared" si="38"/>
        <v>1.0439857086145297</v>
      </c>
      <c r="O80" s="143">
        <f t="shared" si="38"/>
        <v>1.0277203046654606</v>
      </c>
      <c r="P80" s="52">
        <f t="shared" si="50"/>
        <v>-1.5580102117159081E-2</v>
      </c>
    </row>
    <row r="81" spans="1:16" ht="20.100000000000001" customHeight="1" x14ac:dyDescent="0.25">
      <c r="A81" s="38" t="s">
        <v>181</v>
      </c>
      <c r="B81" s="19">
        <v>245.55</v>
      </c>
      <c r="C81" s="140">
        <v>1664.7400000000002</v>
      </c>
      <c r="D81" s="247">
        <f t="shared" ref="D81:D82" si="51">B81/$B$96</f>
        <v>2.2196901111924184E-3</v>
      </c>
      <c r="E81" s="215">
        <f t="shared" ref="E81:E82" si="52">C81/$C$96</f>
        <v>1.3997370269516269E-2</v>
      </c>
      <c r="F81" s="52">
        <f t="shared" ref="F81:F82" si="53">(C81-B81)/B81</f>
        <v>5.7796375483608236</v>
      </c>
      <c r="H81" s="19">
        <v>80.411000000000001</v>
      </c>
      <c r="I81" s="140">
        <v>431.19599999999991</v>
      </c>
      <c r="J81" s="214">
        <f t="shared" si="42"/>
        <v>2.2373599914479996E-3</v>
      </c>
      <c r="K81" s="215">
        <f t="shared" si="43"/>
        <v>1.1417946254656454E-2</v>
      </c>
      <c r="L81" s="52">
        <f t="shared" ref="L81" si="54">(I81-H81)/H81</f>
        <v>4.3624006665754678</v>
      </c>
      <c r="N81" s="40">
        <f t="shared" ref="N81" si="55">(H81/B81)*10</f>
        <v>3.2747301975157805</v>
      </c>
      <c r="O81" s="143">
        <f t="shared" ref="O81" si="56">(I81/C81)*10</f>
        <v>2.5901702367937327</v>
      </c>
      <c r="P81" s="52">
        <f t="shared" ref="P81" si="57">(O81-N81)/N81</f>
        <v>-0.20904316369066281</v>
      </c>
    </row>
    <row r="82" spans="1:16" ht="20.100000000000001" customHeight="1" x14ac:dyDescent="0.25">
      <c r="A82" s="38" t="s">
        <v>195</v>
      </c>
      <c r="B82" s="19">
        <v>860.7600000000001</v>
      </c>
      <c r="C82" s="140">
        <v>1703.56</v>
      </c>
      <c r="D82" s="247">
        <f t="shared" si="51"/>
        <v>7.7809833439624766E-3</v>
      </c>
      <c r="E82" s="215">
        <f t="shared" si="52"/>
        <v>1.4323774340940405E-2</v>
      </c>
      <c r="F82" s="52">
        <f t="shared" si="53"/>
        <v>0.9791347181560478</v>
      </c>
      <c r="H82" s="19">
        <v>169.45600000000002</v>
      </c>
      <c r="I82" s="140">
        <v>386.642</v>
      </c>
      <c r="J82" s="214">
        <f t="shared" si="42"/>
        <v>4.7149528635486715E-3</v>
      </c>
      <c r="K82" s="215">
        <f t="shared" si="43"/>
        <v>1.0238169129103428E-2</v>
      </c>
      <c r="L82" s="52">
        <f>(I82-H82)/H82</f>
        <v>1.281666037201397</v>
      </c>
      <c r="N82" s="40">
        <f t="shared" si="38"/>
        <v>1.9686788419536225</v>
      </c>
      <c r="O82" s="143">
        <f t="shared" si="38"/>
        <v>2.2696118716100404</v>
      </c>
      <c r="P82" s="52">
        <f>(O82-N82)/N82</f>
        <v>0.15286039715740854</v>
      </c>
    </row>
    <row r="83" spans="1:16" ht="20.100000000000001" customHeight="1" x14ac:dyDescent="0.25">
      <c r="A83" s="38" t="s">
        <v>191</v>
      </c>
      <c r="B83" s="19">
        <v>1562.79</v>
      </c>
      <c r="C83" s="140">
        <v>743.34</v>
      </c>
      <c r="D83" s="247">
        <f t="shared" si="40"/>
        <v>1.4127100423011196E-2</v>
      </c>
      <c r="E83" s="215">
        <f t="shared" si="41"/>
        <v>6.2501082548279147E-3</v>
      </c>
      <c r="F83" s="52">
        <f>(C83-B83)/B83</f>
        <v>-0.5243506805136966</v>
      </c>
      <c r="H83" s="19">
        <v>549.25199999999995</v>
      </c>
      <c r="I83" s="140">
        <v>385.12700000000001</v>
      </c>
      <c r="J83" s="214">
        <f t="shared" si="42"/>
        <v>1.5282417206884587E-2</v>
      </c>
      <c r="K83" s="215">
        <f t="shared" si="43"/>
        <v>1.0198052364161721E-2</v>
      </c>
      <c r="L83" s="52">
        <f>(I83-H83)/H83</f>
        <v>-0.29881547996183894</v>
      </c>
      <c r="N83" s="40">
        <f t="shared" si="38"/>
        <v>3.5145604975716505</v>
      </c>
      <c r="O83" s="143">
        <f t="shared" si="38"/>
        <v>5.1810342508138945</v>
      </c>
      <c r="P83" s="52">
        <f>(O83-N83)/N83</f>
        <v>0.47416277352279951</v>
      </c>
    </row>
    <row r="84" spans="1:16" ht="20.100000000000001" customHeight="1" x14ac:dyDescent="0.25">
      <c r="A84" s="38" t="s">
        <v>193</v>
      </c>
      <c r="B84" s="19">
        <v>1464.16</v>
      </c>
      <c r="C84" s="140">
        <v>973.95999999999992</v>
      </c>
      <c r="D84" s="247">
        <f t="shared" si="40"/>
        <v>1.3235518115265694E-2</v>
      </c>
      <c r="E84" s="215">
        <f t="shared" si="41"/>
        <v>8.1891939568329367E-3</v>
      </c>
      <c r="F84" s="52">
        <f>(C84-B84)/B84</f>
        <v>-0.33479947546716216</v>
      </c>
      <c r="H84" s="19">
        <v>387.86999999999995</v>
      </c>
      <c r="I84" s="140">
        <v>257.798</v>
      </c>
      <c r="J84" s="214">
        <f t="shared" si="42"/>
        <v>1.0792115753851281E-2</v>
      </c>
      <c r="K84" s="215">
        <f t="shared" si="43"/>
        <v>6.8264170088728222E-3</v>
      </c>
      <c r="L84" s="52">
        <f>(I84-H84)/H84</f>
        <v>-0.33534947276149218</v>
      </c>
      <c r="N84" s="40">
        <f t="shared" ref="N84:N85" si="58">(H84/B84)*10</f>
        <v>2.6490957272429236</v>
      </c>
      <c r="O84" s="143">
        <f t="shared" ref="O84:O85" si="59">(I84/C84)*10</f>
        <v>2.6469054170602488</v>
      </c>
      <c r="P84" s="52">
        <f t="shared" ref="P84:P85" si="60">(O84-N84)/N84</f>
        <v>-8.268142823794378E-4</v>
      </c>
    </row>
    <row r="85" spans="1:16" ht="20.100000000000001" customHeight="1" x14ac:dyDescent="0.25">
      <c r="A85" s="38" t="s">
        <v>199</v>
      </c>
      <c r="B85" s="19">
        <v>5361.8</v>
      </c>
      <c r="C85" s="140">
        <v>2929.4599999999991</v>
      </c>
      <c r="D85" s="247">
        <f t="shared" si="40"/>
        <v>4.846888388593569E-2</v>
      </c>
      <c r="E85" s="215">
        <f t="shared" si="41"/>
        <v>2.4631315586660447E-2</v>
      </c>
      <c r="F85" s="52">
        <f t="shared" si="47"/>
        <v>-0.45364243351113448</v>
      </c>
      <c r="H85" s="19">
        <v>336.88799999999986</v>
      </c>
      <c r="I85" s="140">
        <v>203.733</v>
      </c>
      <c r="J85" s="214">
        <f t="shared" si="42"/>
        <v>9.3735898421725052E-3</v>
      </c>
      <c r="K85" s="215">
        <f t="shared" si="43"/>
        <v>5.3947913345669344E-3</v>
      </c>
      <c r="L85" s="52">
        <f t="shared" si="48"/>
        <v>-0.39525005343021985</v>
      </c>
      <c r="N85" s="40">
        <f t="shared" si="58"/>
        <v>0.62831138796672736</v>
      </c>
      <c r="O85" s="143">
        <f t="shared" si="59"/>
        <v>0.69546264499259269</v>
      </c>
      <c r="P85" s="52">
        <f t="shared" si="60"/>
        <v>0.10687575987309873</v>
      </c>
    </row>
    <row r="86" spans="1:16" ht="20.100000000000001" customHeight="1" x14ac:dyDescent="0.25">
      <c r="A86" s="38" t="s">
        <v>178</v>
      </c>
      <c r="B86" s="19">
        <v>7263.2800000000007</v>
      </c>
      <c r="C86" s="140">
        <v>2539.6799999999998</v>
      </c>
      <c r="D86" s="247">
        <f t="shared" si="40"/>
        <v>6.5657628958752462E-2</v>
      </c>
      <c r="E86" s="215">
        <f t="shared" si="41"/>
        <v>2.1353990008100406E-2</v>
      </c>
      <c r="F86" s="52">
        <f t="shared" si="47"/>
        <v>-0.65033979138901432</v>
      </c>
      <c r="H86" s="19">
        <v>489.76800000000009</v>
      </c>
      <c r="I86" s="140">
        <v>188.25200000000001</v>
      </c>
      <c r="J86" s="214">
        <f t="shared" si="42"/>
        <v>1.3627331189656937E-2</v>
      </c>
      <c r="K86" s="215">
        <f t="shared" si="43"/>
        <v>4.9848589002021992E-3</v>
      </c>
      <c r="L86" s="52">
        <f t="shared" si="48"/>
        <v>-0.61563025759134937</v>
      </c>
      <c r="N86" s="40">
        <f t="shared" ref="N86:O96" si="61">(H86/B86)*10</f>
        <v>0.67430692469517917</v>
      </c>
      <c r="O86" s="143">
        <f t="shared" si="61"/>
        <v>0.74124299124299131</v>
      </c>
      <c r="P86" s="52">
        <f t="shared" si="50"/>
        <v>9.9266467681717249E-2</v>
      </c>
    </row>
    <row r="87" spans="1:16" ht="20.100000000000001" customHeight="1" x14ac:dyDescent="0.25">
      <c r="A87" s="38" t="s">
        <v>204</v>
      </c>
      <c r="B87" s="19">
        <v>462.91999999999996</v>
      </c>
      <c r="C87" s="140">
        <v>461.15999999999991</v>
      </c>
      <c r="D87" s="247">
        <f t="shared" si="40"/>
        <v>4.1846424201718354E-3</v>
      </c>
      <c r="E87" s="215">
        <f t="shared" si="41"/>
        <v>3.8774987526521382E-3</v>
      </c>
      <c r="F87" s="52">
        <f t="shared" si="47"/>
        <v>-3.8019528212219129E-3</v>
      </c>
      <c r="H87" s="19">
        <v>183.22400000000002</v>
      </c>
      <c r="I87" s="140">
        <v>177.09700000000001</v>
      </c>
      <c r="J87" s="214">
        <f t="shared" si="42"/>
        <v>5.0980344364958564E-3</v>
      </c>
      <c r="K87" s="215">
        <f t="shared" si="43"/>
        <v>4.6894777035522001E-3</v>
      </c>
      <c r="L87" s="52">
        <f t="shared" si="48"/>
        <v>-3.3439942365629007E-2</v>
      </c>
      <c r="N87" s="40">
        <f t="shared" ref="N87:N91" si="62">(H87/B87)*10</f>
        <v>3.9580057029292326</v>
      </c>
      <c r="O87" s="143">
        <f t="shared" ref="O87:O91" si="63">(I87/C87)*10</f>
        <v>3.8402506722178864</v>
      </c>
      <c r="P87" s="52">
        <f t="shared" ref="P87:P91" si="64">(O87-N87)/N87</f>
        <v>-2.9751101829943876E-2</v>
      </c>
    </row>
    <row r="88" spans="1:16" ht="20.100000000000001" customHeight="1" x14ac:dyDescent="0.25">
      <c r="A88" s="38" t="s">
        <v>213</v>
      </c>
      <c r="B88" s="19">
        <v>347.64</v>
      </c>
      <c r="C88" s="140">
        <v>269.99999999999994</v>
      </c>
      <c r="D88" s="247">
        <f t="shared" si="40"/>
        <v>3.1425496650577568E-3</v>
      </c>
      <c r="E88" s="215">
        <f t="shared" si="41"/>
        <v>2.270198332934507E-3</v>
      </c>
      <c r="F88" s="52">
        <f t="shared" si="47"/>
        <v>-0.22333448394891281</v>
      </c>
      <c r="H88" s="19">
        <v>231.02600000000001</v>
      </c>
      <c r="I88" s="140">
        <v>136.14099999999999</v>
      </c>
      <c r="J88" s="214">
        <f t="shared" si="42"/>
        <v>6.4280798570377877E-3</v>
      </c>
      <c r="K88" s="215">
        <f t="shared" si="43"/>
        <v>3.6049745847716226E-3</v>
      </c>
      <c r="L88" s="52">
        <f t="shared" ref="L88:L90" si="65">(I88-H88)/H88</f>
        <v>-0.41071134850622881</v>
      </c>
      <c r="N88" s="40">
        <f t="shared" ref="N88:N89" si="66">(H88/B88)*10</f>
        <v>6.6455528707858713</v>
      </c>
      <c r="O88" s="143">
        <f t="shared" ref="O88:O89" si="67">(I88/C88)*10</f>
        <v>5.0422592592592599</v>
      </c>
      <c r="P88" s="52">
        <f t="shared" ref="P88:P89" si="68">(O88-N88)/N88</f>
        <v>-0.24125812294335319</v>
      </c>
    </row>
    <row r="89" spans="1:16" ht="20.100000000000001" customHeight="1" x14ac:dyDescent="0.25">
      <c r="A89" s="38" t="s">
        <v>192</v>
      </c>
      <c r="B89" s="19">
        <v>1920.3400000000001</v>
      </c>
      <c r="C89" s="140">
        <v>422.45000000000005</v>
      </c>
      <c r="D89" s="247">
        <f t="shared" si="40"/>
        <v>1.7359233183169408E-2</v>
      </c>
      <c r="E89" s="215">
        <f t="shared" si="41"/>
        <v>3.5520195768451216E-3</v>
      </c>
      <c r="F89" s="52">
        <f t="shared" si="47"/>
        <v>-0.78001291437974529</v>
      </c>
      <c r="H89" s="19">
        <v>482.30799999999999</v>
      </c>
      <c r="I89" s="140">
        <v>120.396</v>
      </c>
      <c r="J89" s="214">
        <f t="shared" si="42"/>
        <v>1.3419763748184972E-2</v>
      </c>
      <c r="K89" s="215">
        <f t="shared" si="43"/>
        <v>3.1880515062190254E-3</v>
      </c>
      <c r="L89" s="52">
        <f t="shared" si="65"/>
        <v>-0.75037527886744571</v>
      </c>
      <c r="N89" s="40">
        <f t="shared" si="66"/>
        <v>2.5115760750700393</v>
      </c>
      <c r="O89" s="143">
        <f t="shared" si="67"/>
        <v>2.8499467392590838</v>
      </c>
      <c r="P89" s="52">
        <f t="shared" si="68"/>
        <v>0.13472443361271008</v>
      </c>
    </row>
    <row r="90" spans="1:16" ht="20.100000000000001" customHeight="1" x14ac:dyDescent="0.25">
      <c r="A90" s="38" t="s">
        <v>214</v>
      </c>
      <c r="B90" s="19"/>
      <c r="C90" s="140">
        <v>288.23</v>
      </c>
      <c r="D90" s="247">
        <f t="shared" si="40"/>
        <v>0</v>
      </c>
      <c r="E90" s="215">
        <f t="shared" si="41"/>
        <v>2.4234787611174561E-3</v>
      </c>
      <c r="F90" s="52" t="e">
        <f t="shared" si="47"/>
        <v>#DIV/0!</v>
      </c>
      <c r="H90" s="19"/>
      <c r="I90" s="140">
        <v>118.83199999999999</v>
      </c>
      <c r="J90" s="214">
        <f t="shared" si="42"/>
        <v>0</v>
      </c>
      <c r="K90" s="215">
        <f t="shared" si="43"/>
        <v>3.1466372353485096E-3</v>
      </c>
      <c r="L90" s="52" t="e">
        <f t="shared" si="65"/>
        <v>#DIV/0!</v>
      </c>
      <c r="N90" s="40" t="e">
        <f t="shared" ref="N90" si="69">(H90/B90)*10</f>
        <v>#DIV/0!</v>
      </c>
      <c r="O90" s="143">
        <f t="shared" ref="O90" si="70">(I90/C90)*10</f>
        <v>4.1228185823821253</v>
      </c>
      <c r="P90" s="52" t="e">
        <f t="shared" ref="P90" si="71">(O90-N90)/N90</f>
        <v>#DIV/0!</v>
      </c>
    </row>
    <row r="91" spans="1:16" ht="20.100000000000001" customHeight="1" x14ac:dyDescent="0.25">
      <c r="A91" s="38" t="s">
        <v>198</v>
      </c>
      <c r="B91" s="19">
        <v>475.07</v>
      </c>
      <c r="C91" s="140">
        <v>163.54999999999995</v>
      </c>
      <c r="D91" s="247">
        <f t="shared" si="40"/>
        <v>4.2944743682516067E-3</v>
      </c>
      <c r="E91" s="215">
        <f t="shared" si="41"/>
        <v>1.3751516198201429E-3</v>
      </c>
      <c r="F91" s="52">
        <f t="shared" si="47"/>
        <v>-0.65573494432399448</v>
      </c>
      <c r="H91" s="19">
        <v>287.536</v>
      </c>
      <c r="I91" s="140">
        <v>90.471000000000004</v>
      </c>
      <c r="J91" s="214">
        <f t="shared" si="42"/>
        <v>8.0004171382148208E-3</v>
      </c>
      <c r="K91" s="215">
        <f t="shared" si="43"/>
        <v>2.395646099697178E-3</v>
      </c>
      <c r="L91" s="52">
        <f t="shared" si="48"/>
        <v>-0.68535765956262862</v>
      </c>
      <c r="N91" s="40">
        <f t="shared" si="62"/>
        <v>6.0524975266802787</v>
      </c>
      <c r="O91" s="143">
        <f t="shared" si="63"/>
        <v>5.5317028431672286</v>
      </c>
      <c r="P91" s="52">
        <f t="shared" si="64"/>
        <v>-8.604624474728198E-2</v>
      </c>
    </row>
    <row r="92" spans="1:16" ht="20.100000000000001" customHeight="1" x14ac:dyDescent="0.25">
      <c r="A92" s="38" t="s">
        <v>197</v>
      </c>
      <c r="B92" s="19">
        <v>521.91</v>
      </c>
      <c r="C92" s="140">
        <v>263.34999999999997</v>
      </c>
      <c r="D92" s="247">
        <f t="shared" si="40"/>
        <v>4.7178923475155159E-3</v>
      </c>
      <c r="E92" s="215">
        <f t="shared" si="41"/>
        <v>2.2142841888085278E-3</v>
      </c>
      <c r="F92" s="52">
        <f t="shared" si="47"/>
        <v>-0.49541108620260199</v>
      </c>
      <c r="H92" s="19">
        <v>161.709</v>
      </c>
      <c r="I92" s="140">
        <v>80.50800000000001</v>
      </c>
      <c r="J92" s="214">
        <f t="shared" si="42"/>
        <v>4.4993999186313388E-3</v>
      </c>
      <c r="K92" s="215">
        <f t="shared" si="43"/>
        <v>2.1318287207438896E-3</v>
      </c>
      <c r="L92" s="52">
        <f t="shared" si="48"/>
        <v>-0.50214273788100838</v>
      </c>
      <c r="N92" s="40">
        <f t="shared" ref="N92" si="72">(H92/B92)*10</f>
        <v>3.0984077714548484</v>
      </c>
      <c r="O92" s="143">
        <f t="shared" ref="O92" si="73">(I92/C92)*10</f>
        <v>3.0570723371938491</v>
      </c>
      <c r="P92" s="52">
        <f t="shared" ref="P92" si="74">(O92-N92)/N92</f>
        <v>-1.3340863214266451E-2</v>
      </c>
    </row>
    <row r="93" spans="1:16" ht="20.100000000000001" customHeight="1" x14ac:dyDescent="0.25">
      <c r="A93" s="38" t="s">
        <v>215</v>
      </c>
      <c r="B93" s="19">
        <v>213.3</v>
      </c>
      <c r="C93" s="140">
        <v>422.96</v>
      </c>
      <c r="D93" s="247">
        <f t="shared" si="40"/>
        <v>1.9281608662893213E-3</v>
      </c>
      <c r="E93" s="215">
        <f t="shared" si="41"/>
        <v>3.5563077292517752E-3</v>
      </c>
      <c r="F93" s="52">
        <f t="shared" si="47"/>
        <v>0.9829348335677448</v>
      </c>
      <c r="H93" s="19">
        <v>26.597999999999999</v>
      </c>
      <c r="I93" s="140">
        <v>78.680000000000007</v>
      </c>
      <c r="J93" s="214">
        <f t="shared" si="42"/>
        <v>7.4006418341438223E-4</v>
      </c>
      <c r="K93" s="215">
        <f t="shared" si="43"/>
        <v>2.0834238056855123E-3</v>
      </c>
      <c r="L93" s="52">
        <f t="shared" si="48"/>
        <v>1.9581171516655391</v>
      </c>
      <c r="N93" s="40">
        <f t="shared" ref="N93:N94" si="75">(H93/B93)*10</f>
        <v>1.2469760900140645</v>
      </c>
      <c r="O93" s="143">
        <f t="shared" ref="O93:O94" si="76">(I93/C93)*10</f>
        <v>1.8602231889540386</v>
      </c>
      <c r="P93" s="52">
        <f t="shared" ref="P93:P94" si="77">(O93-N93)/N93</f>
        <v>0.49178737575718662</v>
      </c>
    </row>
    <row r="94" spans="1:16" ht="20.100000000000001" customHeight="1" x14ac:dyDescent="0.25">
      <c r="A94" s="38" t="s">
        <v>212</v>
      </c>
      <c r="B94" s="19">
        <v>159.85999999999999</v>
      </c>
      <c r="C94" s="140">
        <v>55.97999999999999</v>
      </c>
      <c r="D94" s="247">
        <f t="shared" si="40"/>
        <v>1.4450810880684991E-3</v>
      </c>
      <c r="E94" s="215">
        <f t="shared" si="41"/>
        <v>4.7068778769508777E-4</v>
      </c>
      <c r="F94" s="52">
        <f t="shared" si="47"/>
        <v>-0.64981859126735897</v>
      </c>
      <c r="H94" s="19">
        <v>213.93199999999999</v>
      </c>
      <c r="I94" s="140">
        <v>76.32699999999997</v>
      </c>
      <c r="J94" s="214">
        <f t="shared" si="42"/>
        <v>5.9524554810965339E-3</v>
      </c>
      <c r="K94" s="215">
        <f t="shared" si="43"/>
        <v>2.0211170413899087E-3</v>
      </c>
      <c r="L94" s="52">
        <f t="shared" si="48"/>
        <v>-0.64321840584858747</v>
      </c>
      <c r="N94" s="40">
        <f t="shared" si="75"/>
        <v>13.382459652195671</v>
      </c>
      <c r="O94" s="143">
        <f t="shared" si="76"/>
        <v>13.634690961057519</v>
      </c>
      <c r="P94" s="52">
        <f t="shared" si="77"/>
        <v>1.8847903555641539E-2</v>
      </c>
    </row>
    <row r="95" spans="1:16" ht="20.100000000000001" customHeight="1" thickBot="1" x14ac:dyDescent="0.3">
      <c r="A95" s="8" t="s">
        <v>17</v>
      </c>
      <c r="B95" s="19">
        <f>B96-SUM(B68:B94)</f>
        <v>4511.9000000000233</v>
      </c>
      <c r="C95" s="140">
        <f>C96-SUM(C68:C94)</f>
        <v>4796.5199999999604</v>
      </c>
      <c r="D95" s="247">
        <f t="shared" si="40"/>
        <v>4.0786071320257071E-2</v>
      </c>
      <c r="E95" s="215">
        <f t="shared" si="41"/>
        <v>4.0329821140321978E-2</v>
      </c>
      <c r="F95" s="52">
        <f t="shared" si="47"/>
        <v>6.3082071854415139E-2</v>
      </c>
      <c r="H95" s="19">
        <f>H96-SUM(H68:H94)</f>
        <v>1450.2209999999977</v>
      </c>
      <c r="I95" s="140">
        <f>I96-SUM(I68:I94)</f>
        <v>1239.0729999999894</v>
      </c>
      <c r="J95" s="214">
        <f t="shared" si="42"/>
        <v>4.0351027149988235E-2</v>
      </c>
      <c r="K95" s="215">
        <f t="shared" si="43"/>
        <v>3.2810297218888437E-2</v>
      </c>
      <c r="L95" s="52">
        <f t="shared" si="48"/>
        <v>-0.14559711933561068</v>
      </c>
      <c r="N95" s="40">
        <f t="shared" si="61"/>
        <v>3.2142135242358876</v>
      </c>
      <c r="O95" s="143">
        <f t="shared" si="61"/>
        <v>2.5832749576776486</v>
      </c>
      <c r="P95" s="52">
        <f t="shared" si="50"/>
        <v>-0.19629640713064683</v>
      </c>
    </row>
    <row r="96" spans="1:16" s="1" customFormat="1" ht="26.25" customHeight="1" thickBot="1" x14ac:dyDescent="0.3">
      <c r="A96" s="12" t="s">
        <v>18</v>
      </c>
      <c r="B96" s="17">
        <v>110623.54999999999</v>
      </c>
      <c r="C96" s="145">
        <v>118932.33999999998</v>
      </c>
      <c r="D96" s="243">
        <f>SUM(D68:D95)</f>
        <v>1.0000000000000004</v>
      </c>
      <c r="E96" s="244">
        <f>SUM(E68:E95)</f>
        <v>1</v>
      </c>
      <c r="F96" s="57">
        <f t="shared" si="47"/>
        <v>7.5108690690183014E-2</v>
      </c>
      <c r="H96" s="17">
        <v>35940.125999999989</v>
      </c>
      <c r="I96" s="145">
        <v>37764.76</v>
      </c>
      <c r="J96" s="269">
        <f>SUM(J68:J95)</f>
        <v>1.0000000000000004</v>
      </c>
      <c r="K96" s="243">
        <f>SUM(K68:K95)</f>
        <v>0.99999999999999967</v>
      </c>
      <c r="L96" s="57">
        <f t="shared" si="48"/>
        <v>5.0768714611629726E-2</v>
      </c>
      <c r="N96" s="37">
        <f t="shared" si="61"/>
        <v>3.2488675331789652</v>
      </c>
      <c r="O96" s="150">
        <f t="shared" si="61"/>
        <v>3.1753146368767329</v>
      </c>
      <c r="P96" s="57">
        <f t="shared" si="50"/>
        <v>-2.2639549181699612E-2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80 D83:E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F7:F33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L39:L62 L7:L33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P39:P62 P7:P33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5" max="5" width="10" customWidth="1"/>
    <col min="6" max="6" width="10.8554687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131</v>
      </c>
      <c r="B1" s="4"/>
    </row>
    <row r="3" spans="1:19" ht="15.75" thickBot="1" x14ac:dyDescent="0.3"/>
    <row r="4" spans="1:19" x14ac:dyDescent="0.25">
      <c r="A4" s="347" t="s">
        <v>16</v>
      </c>
      <c r="B4" s="339"/>
      <c r="C4" s="339"/>
      <c r="D4" s="339"/>
      <c r="E4" s="360" t="s">
        <v>1</v>
      </c>
      <c r="F4" s="361"/>
      <c r="G4" s="362" t="s">
        <v>104</v>
      </c>
      <c r="H4" s="362"/>
      <c r="I4" s="130" t="s">
        <v>0</v>
      </c>
      <c r="K4" s="364" t="s">
        <v>19</v>
      </c>
      <c r="L4" s="361"/>
      <c r="M4" s="362" t="s">
        <v>104</v>
      </c>
      <c r="N4" s="362"/>
      <c r="O4" s="130" t="s">
        <v>0</v>
      </c>
      <c r="Q4" s="371" t="s">
        <v>22</v>
      </c>
      <c r="R4" s="362"/>
      <c r="S4" s="130" t="s">
        <v>0</v>
      </c>
    </row>
    <row r="5" spans="1:19" x14ac:dyDescent="0.25">
      <c r="A5" s="363"/>
      <c r="B5" s="340"/>
      <c r="C5" s="340"/>
      <c r="D5" s="340"/>
      <c r="E5" s="365" t="s">
        <v>206</v>
      </c>
      <c r="F5" s="366"/>
      <c r="G5" s="367" t="str">
        <f>E5</f>
        <v>jan-dez</v>
      </c>
      <c r="H5" s="367"/>
      <c r="I5" s="131" t="s">
        <v>149</v>
      </c>
      <c r="K5" s="368" t="str">
        <f>E5</f>
        <v>jan-dez</v>
      </c>
      <c r="L5" s="366"/>
      <c r="M5" s="356" t="str">
        <f>E5</f>
        <v>jan-dez</v>
      </c>
      <c r="N5" s="357"/>
      <c r="O5" s="131" t="str">
        <f>I5</f>
        <v>2024/2023</v>
      </c>
      <c r="Q5" s="368" t="str">
        <f>E5</f>
        <v>jan-dez</v>
      </c>
      <c r="R5" s="366"/>
      <c r="S5" s="131" t="str">
        <f>O5</f>
        <v>2024/2023</v>
      </c>
    </row>
    <row r="6" spans="1:19" ht="15.75" thickBot="1" x14ac:dyDescent="0.3">
      <c r="A6" s="348"/>
      <c r="B6" s="372"/>
      <c r="C6" s="372"/>
      <c r="D6" s="37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969388.07000000018</v>
      </c>
      <c r="F7" s="145">
        <v>1086475.6900000013</v>
      </c>
      <c r="G7" s="243">
        <f>E7/E15</f>
        <v>0.37832927074480843</v>
      </c>
      <c r="H7" s="244">
        <f>F7/F15</f>
        <v>0.38402987366127739</v>
      </c>
      <c r="I7" s="164">
        <f t="shared" ref="I7:I18" si="0">(F7-E7)/E7</f>
        <v>0.12078508455339371</v>
      </c>
      <c r="J7" s="1"/>
      <c r="K7" s="17">
        <v>206057.42300000001</v>
      </c>
      <c r="L7" s="145">
        <v>208427.91600000049</v>
      </c>
      <c r="M7" s="243">
        <f>K7/K15</f>
        <v>0.35183007798223564</v>
      </c>
      <c r="N7" s="244">
        <f>L7/L15</f>
        <v>0.3353463378434911</v>
      </c>
      <c r="O7" s="164">
        <f t="shared" ref="O7:O18" si="1">(L7-K7)/K7</f>
        <v>1.1504040793524252E-2</v>
      </c>
      <c r="P7" s="1"/>
      <c r="Q7" s="187">
        <f t="shared" ref="Q7:Q18" si="2">(K7/E7)*10</f>
        <v>2.1256443046591231</v>
      </c>
      <c r="R7" s="188">
        <f t="shared" ref="R7:R18" si="3">(L7/F7)*10</f>
        <v>1.9183854541651111</v>
      </c>
      <c r="S7" s="55">
        <f>(R7-Q7)/Q7</f>
        <v>-9.7504013272459958E-2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653570.85000000021</v>
      </c>
      <c r="F8" s="181">
        <v>655358.09000000113</v>
      </c>
      <c r="G8" s="245">
        <f>E8/E7</f>
        <v>0.67420971046198253</v>
      </c>
      <c r="H8" s="246">
        <f>F8/F7</f>
        <v>0.60319627584120206</v>
      </c>
      <c r="I8" s="206">
        <f t="shared" si="0"/>
        <v>2.7345772841627213E-3</v>
      </c>
      <c r="K8" s="180">
        <v>171696.34100000001</v>
      </c>
      <c r="L8" s="181">
        <v>168788.73900000053</v>
      </c>
      <c r="M8" s="250">
        <f>K8/K7</f>
        <v>0.83324511439706783</v>
      </c>
      <c r="N8" s="246">
        <f>L8/L7</f>
        <v>0.80981829228672098</v>
      </c>
      <c r="O8" s="207">
        <f t="shared" si="1"/>
        <v>-1.6934560067296305E-2</v>
      </c>
      <c r="Q8" s="189">
        <f t="shared" si="2"/>
        <v>2.6270501660225509</v>
      </c>
      <c r="R8" s="190">
        <f t="shared" si="3"/>
        <v>2.5755192706936785</v>
      </c>
      <c r="S8" s="182">
        <f t="shared" ref="S8:S18" si="4">(R8-Q8)/Q8</f>
        <v>-1.9615497258239301E-2</v>
      </c>
    </row>
    <row r="9" spans="1:19" ht="24" customHeight="1" x14ac:dyDescent="0.25">
      <c r="A9" s="8"/>
      <c r="B9" t="s">
        <v>37</v>
      </c>
      <c r="E9" s="19">
        <v>180528.27999999988</v>
      </c>
      <c r="F9" s="140">
        <v>163492.82000000007</v>
      </c>
      <c r="G9" s="247">
        <f>E9/E7</f>
        <v>0.18622911255757443</v>
      </c>
      <c r="H9" s="215">
        <f>F9/F7</f>
        <v>0.15047996149826404</v>
      </c>
      <c r="I9" s="182">
        <f t="shared" si="0"/>
        <v>-9.4364495136162754E-2</v>
      </c>
      <c r="K9" s="19">
        <v>25859.673999999992</v>
      </c>
      <c r="L9" s="140">
        <v>23646.794999999991</v>
      </c>
      <c r="M9" s="247">
        <f>K9/K7</f>
        <v>0.12549741534911843</v>
      </c>
      <c r="N9" s="215">
        <f>L9/L7</f>
        <v>0.11345310865172176</v>
      </c>
      <c r="O9" s="182">
        <f t="shared" si="1"/>
        <v>-8.5572579143882541E-2</v>
      </c>
      <c r="Q9" s="189">
        <f t="shared" si="2"/>
        <v>1.4324444901375013</v>
      </c>
      <c r="R9" s="190">
        <f t="shared" si="3"/>
        <v>1.446350671546309</v>
      </c>
      <c r="S9" s="182">
        <f t="shared" si="4"/>
        <v>9.7080071894952557E-3</v>
      </c>
    </row>
    <row r="10" spans="1:19" ht="24" customHeight="1" thickBot="1" x14ac:dyDescent="0.3">
      <c r="A10" s="8"/>
      <c r="B10" t="s">
        <v>36</v>
      </c>
      <c r="E10" s="19">
        <v>135288.94000000003</v>
      </c>
      <c r="F10" s="140">
        <v>267624.78000000009</v>
      </c>
      <c r="G10" s="247">
        <f>E10/E7</f>
        <v>0.13956117698044293</v>
      </c>
      <c r="H10" s="215">
        <f>F10/F7</f>
        <v>0.24632376266053385</v>
      </c>
      <c r="I10" s="186">
        <f t="shared" si="0"/>
        <v>0.97817190377868302</v>
      </c>
      <c r="K10" s="19">
        <v>8501.4079999999976</v>
      </c>
      <c r="L10" s="140">
        <v>15992.381999999994</v>
      </c>
      <c r="M10" s="247">
        <f>K10/K7</f>
        <v>4.1257470253813655E-2</v>
      </c>
      <c r="N10" s="215">
        <f>L10/L7</f>
        <v>7.6728599061557365E-2</v>
      </c>
      <c r="O10" s="209">
        <f t="shared" si="1"/>
        <v>0.88114509972936228</v>
      </c>
      <c r="Q10" s="189">
        <f t="shared" si="2"/>
        <v>0.62838898730376602</v>
      </c>
      <c r="R10" s="190">
        <f t="shared" si="3"/>
        <v>0.5975673104710254</v>
      </c>
      <c r="S10" s="182">
        <f t="shared" si="4"/>
        <v>-4.9048722137839257E-2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1592898.6600000011</v>
      </c>
      <c r="F11" s="145">
        <v>1742667.9899999984</v>
      </c>
      <c r="G11" s="243">
        <f>E11/E15</f>
        <v>0.62167072925519173</v>
      </c>
      <c r="H11" s="244">
        <f>F11/F15</f>
        <v>0.61597012633872261</v>
      </c>
      <c r="I11" s="164">
        <f t="shared" si="0"/>
        <v>9.4023137667776799E-2</v>
      </c>
      <c r="J11" s="1"/>
      <c r="K11" s="17">
        <v>379615.70699999988</v>
      </c>
      <c r="L11" s="145">
        <v>413102.40199999971</v>
      </c>
      <c r="M11" s="243">
        <f>K11/K15</f>
        <v>0.64816992201776436</v>
      </c>
      <c r="N11" s="244">
        <f>L11/L15</f>
        <v>0.66465366215650912</v>
      </c>
      <c r="O11" s="164">
        <f t="shared" si="1"/>
        <v>8.8212090233663179E-2</v>
      </c>
      <c r="Q11" s="191">
        <f t="shared" si="2"/>
        <v>2.3831755059672135</v>
      </c>
      <c r="R11" s="192">
        <f t="shared" si="3"/>
        <v>2.3705169565890754</v>
      </c>
      <c r="S11" s="57">
        <f t="shared" si="4"/>
        <v>-5.3116312023359221E-3</v>
      </c>
    </row>
    <row r="12" spans="1:19" s="3" customFormat="1" ht="24" customHeight="1" x14ac:dyDescent="0.25">
      <c r="A12" s="46"/>
      <c r="B12" s="3" t="s">
        <v>33</v>
      </c>
      <c r="E12" s="31">
        <v>1150224.8100000008</v>
      </c>
      <c r="F12" s="141">
        <v>1277845.4099999988</v>
      </c>
      <c r="G12" s="247">
        <f>E12/E11</f>
        <v>0.72209540938404704</v>
      </c>
      <c r="H12" s="215">
        <f>F12/F11</f>
        <v>0.73326957133125514</v>
      </c>
      <c r="I12" s="206">
        <f t="shared" si="0"/>
        <v>0.11095274496817532</v>
      </c>
      <c r="K12" s="31">
        <v>333239.47499999992</v>
      </c>
      <c r="L12" s="141">
        <v>367400.4739999997</v>
      </c>
      <c r="M12" s="247">
        <f>K12/K11</f>
        <v>0.87783373779104468</v>
      </c>
      <c r="N12" s="215">
        <f>L12/L11</f>
        <v>0.88936900928501494</v>
      </c>
      <c r="O12" s="206">
        <f t="shared" si="1"/>
        <v>0.10251186177747935</v>
      </c>
      <c r="Q12" s="189">
        <f t="shared" si="2"/>
        <v>2.8971682066221445</v>
      </c>
      <c r="R12" s="190">
        <f t="shared" si="3"/>
        <v>2.8751558766408221</v>
      </c>
      <c r="S12" s="182">
        <f t="shared" si="4"/>
        <v>-7.5978777935668922E-3</v>
      </c>
    </row>
    <row r="13" spans="1:19" ht="24" customHeight="1" x14ac:dyDescent="0.25">
      <c r="A13" s="8"/>
      <c r="B13" s="3" t="s">
        <v>37</v>
      </c>
      <c r="D13" s="3"/>
      <c r="E13" s="19">
        <v>146245.03999999998</v>
      </c>
      <c r="F13" s="140">
        <v>151268.21999999974</v>
      </c>
      <c r="G13" s="247">
        <f>E13/E11</f>
        <v>9.1810636591281886E-2</v>
      </c>
      <c r="H13" s="215">
        <f>F13/F11</f>
        <v>8.680266170494122E-2</v>
      </c>
      <c r="I13" s="182">
        <f t="shared" si="0"/>
        <v>3.4347694800451085E-2</v>
      </c>
      <c r="K13" s="19">
        <v>18267.371999999988</v>
      </c>
      <c r="L13" s="140">
        <v>18652.399000000009</v>
      </c>
      <c r="M13" s="247">
        <f>K13/K11</f>
        <v>4.8120695912089839E-2</v>
      </c>
      <c r="N13" s="215">
        <f>L13/L11</f>
        <v>4.5151998414185018E-2</v>
      </c>
      <c r="O13" s="182">
        <f t="shared" si="1"/>
        <v>2.1077306576995327E-2</v>
      </c>
      <c r="Q13" s="189">
        <f t="shared" si="2"/>
        <v>1.2490934393398909</v>
      </c>
      <c r="R13" s="190">
        <f t="shared" si="3"/>
        <v>1.233067923982978</v>
      </c>
      <c r="S13" s="182">
        <f t="shared" si="4"/>
        <v>-1.2829717018914047E-2</v>
      </c>
    </row>
    <row r="14" spans="1:19" ht="24" customHeight="1" thickBot="1" x14ac:dyDescent="0.3">
      <c r="A14" s="8"/>
      <c r="B14" t="s">
        <v>36</v>
      </c>
      <c r="E14" s="19">
        <v>296428.81000000023</v>
      </c>
      <c r="F14" s="140">
        <v>313554.36</v>
      </c>
      <c r="G14" s="247">
        <f>E14/E11</f>
        <v>0.18609395402467099</v>
      </c>
      <c r="H14" s="215">
        <f>F14/F11</f>
        <v>0.17992776696380375</v>
      </c>
      <c r="I14" s="186">
        <f t="shared" si="0"/>
        <v>5.7772893262297086E-2</v>
      </c>
      <c r="K14" s="19">
        <v>28108.859999999997</v>
      </c>
      <c r="L14" s="140">
        <v>27049.528999999973</v>
      </c>
      <c r="M14" s="247">
        <f>K14/K11</f>
        <v>7.4045566296865595E-2</v>
      </c>
      <c r="N14" s="215">
        <f>L14/L11</f>
        <v>6.547899230080001E-2</v>
      </c>
      <c r="O14" s="209">
        <f t="shared" si="1"/>
        <v>-3.7686729379989937E-2</v>
      </c>
      <c r="Q14" s="189">
        <f t="shared" si="2"/>
        <v>0.9482499356253522</v>
      </c>
      <c r="R14" s="190">
        <f t="shared" si="3"/>
        <v>0.8626743062989134</v>
      </c>
      <c r="S14" s="182">
        <f t="shared" si="4"/>
        <v>-9.0245858303173374E-2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2562286.7300000009</v>
      </c>
      <c r="F15" s="145">
        <v>2829143.6799999997</v>
      </c>
      <c r="G15" s="243">
        <f>G7+G11</f>
        <v>1.0000000000000002</v>
      </c>
      <c r="H15" s="244">
        <f>H7+H11</f>
        <v>1</v>
      </c>
      <c r="I15" s="164">
        <f t="shared" si="0"/>
        <v>0.10414796551672369</v>
      </c>
      <c r="J15" s="1"/>
      <c r="K15" s="17">
        <v>585673.12999999989</v>
      </c>
      <c r="L15" s="145">
        <v>621530.31800000009</v>
      </c>
      <c r="M15" s="243">
        <f>M7+M11</f>
        <v>1</v>
      </c>
      <c r="N15" s="244">
        <f>N7+N11</f>
        <v>1.0000000000000002</v>
      </c>
      <c r="O15" s="164">
        <f t="shared" si="1"/>
        <v>6.1223891217273715E-2</v>
      </c>
      <c r="Q15" s="191">
        <f t="shared" si="2"/>
        <v>2.2857439143822895</v>
      </c>
      <c r="R15" s="192">
        <f t="shared" si="3"/>
        <v>2.1968849528349161</v>
      </c>
      <c r="S15" s="57">
        <f t="shared" si="4"/>
        <v>-3.8875291754363946E-2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1803795.6600000011</v>
      </c>
      <c r="F16" s="181">
        <f t="shared" ref="F16:F17" si="5">F8+F12</f>
        <v>1933203.5</v>
      </c>
      <c r="G16" s="245">
        <f>E16/E15</f>
        <v>0.70397884783175713</v>
      </c>
      <c r="H16" s="246">
        <f>F16/F15</f>
        <v>0.68331754009750412</v>
      </c>
      <c r="I16" s="207">
        <f t="shared" si="0"/>
        <v>7.174196216881841E-2</v>
      </c>
      <c r="J16" s="3"/>
      <c r="K16" s="180">
        <f t="shared" ref="K16:L18" si="6">K8+K12</f>
        <v>504935.81599999993</v>
      </c>
      <c r="L16" s="181">
        <f t="shared" si="6"/>
        <v>536189.21300000022</v>
      </c>
      <c r="M16" s="250">
        <f>K16/K15</f>
        <v>0.86214611894522131</v>
      </c>
      <c r="N16" s="246">
        <f>L16/L15</f>
        <v>0.86269196766681322</v>
      </c>
      <c r="O16" s="207">
        <f t="shared" si="1"/>
        <v>6.1895781621480961E-2</v>
      </c>
      <c r="P16" s="3"/>
      <c r="Q16" s="189">
        <f t="shared" si="2"/>
        <v>2.799296102087304</v>
      </c>
      <c r="R16" s="190">
        <f t="shared" si="3"/>
        <v>2.7735787411930519</v>
      </c>
      <c r="S16" s="182">
        <f t="shared" si="4"/>
        <v>-9.187081307717249E-3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326773.31999999983</v>
      </c>
      <c r="F17" s="140">
        <f t="shared" si="5"/>
        <v>314761.0399999998</v>
      </c>
      <c r="G17" s="248">
        <f>E17/E15</f>
        <v>0.12753190974844555</v>
      </c>
      <c r="H17" s="215">
        <f>F17/F15</f>
        <v>0.11125664709966226</v>
      </c>
      <c r="I17" s="182">
        <f t="shared" si="0"/>
        <v>-3.676028385671154E-2</v>
      </c>
      <c r="K17" s="19">
        <f t="shared" si="6"/>
        <v>44127.04599999998</v>
      </c>
      <c r="L17" s="140">
        <f t="shared" si="6"/>
        <v>42299.194000000003</v>
      </c>
      <c r="M17" s="247">
        <f>K17/K15</f>
        <v>7.5344153145629186E-2</v>
      </c>
      <c r="N17" s="215">
        <f>L17/L15</f>
        <v>6.8056525602987555E-2</v>
      </c>
      <c r="O17" s="182">
        <f t="shared" si="1"/>
        <v>-4.1422487242857318E-2</v>
      </c>
      <c r="Q17" s="189">
        <f t="shared" si="2"/>
        <v>1.3503870511827587</v>
      </c>
      <c r="R17" s="190">
        <f t="shared" si="3"/>
        <v>1.3438510051942907</v>
      </c>
      <c r="S17" s="182">
        <f t="shared" si="4"/>
        <v>-4.8401278601889119E-3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431717.75000000023</v>
      </c>
      <c r="F18" s="142">
        <f>F10+F14</f>
        <v>581179.14000000013</v>
      </c>
      <c r="G18" s="249">
        <f>E18/E15</f>
        <v>0.16848924241979743</v>
      </c>
      <c r="H18" s="221">
        <f>F18/F15</f>
        <v>0.20542581280283376</v>
      </c>
      <c r="I18" s="208">
        <f t="shared" si="0"/>
        <v>0.34620163289556616</v>
      </c>
      <c r="K18" s="21">
        <f t="shared" si="6"/>
        <v>36610.267999999996</v>
      </c>
      <c r="L18" s="142">
        <f t="shared" si="6"/>
        <v>43041.910999999964</v>
      </c>
      <c r="M18" s="249">
        <f>K18/K15</f>
        <v>6.2509727909149604E-2</v>
      </c>
      <c r="N18" s="221">
        <f>L18/L15</f>
        <v>6.9251506730199378E-2</v>
      </c>
      <c r="O18" s="208">
        <f t="shared" si="1"/>
        <v>0.17567866479425848</v>
      </c>
      <c r="Q18" s="193">
        <f t="shared" si="2"/>
        <v>0.84801396282640629</v>
      </c>
      <c r="R18" s="194">
        <f t="shared" si="3"/>
        <v>0.74059628155270607</v>
      </c>
      <c r="S18" s="186">
        <f t="shared" si="4"/>
        <v>-0.12666970826244436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workbookViewId="0">
      <selection activeCell="P98" sqref="P98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132</v>
      </c>
    </row>
    <row r="3" spans="1:16" ht="8.25" customHeight="1" thickBot="1" x14ac:dyDescent="0.3"/>
    <row r="4" spans="1:16" x14ac:dyDescent="0.25">
      <c r="A4" s="375" t="s">
        <v>3</v>
      </c>
      <c r="B4" s="360" t="s">
        <v>1</v>
      </c>
      <c r="C4" s="362"/>
      <c r="D4" s="360" t="s">
        <v>104</v>
      </c>
      <c r="E4" s="362"/>
      <c r="F4" s="130" t="s">
        <v>0</v>
      </c>
      <c r="H4" s="373" t="s">
        <v>19</v>
      </c>
      <c r="I4" s="374"/>
      <c r="J4" s="360" t="s">
        <v>104</v>
      </c>
      <c r="K4" s="361"/>
      <c r="L4" s="130" t="s">
        <v>0</v>
      </c>
      <c r="N4" s="371" t="s">
        <v>22</v>
      </c>
      <c r="O4" s="362"/>
      <c r="P4" s="130" t="s">
        <v>0</v>
      </c>
    </row>
    <row r="5" spans="1:16" x14ac:dyDescent="0.25">
      <c r="A5" s="376"/>
      <c r="B5" s="365" t="s">
        <v>206</v>
      </c>
      <c r="C5" s="367"/>
      <c r="D5" s="365" t="str">
        <f>B5</f>
        <v>jan-dez</v>
      </c>
      <c r="E5" s="367"/>
      <c r="F5" s="131" t="s">
        <v>149</v>
      </c>
      <c r="H5" s="368" t="str">
        <f>B5</f>
        <v>jan-dez</v>
      </c>
      <c r="I5" s="367"/>
      <c r="J5" s="365" t="str">
        <f>B5</f>
        <v>jan-dez</v>
      </c>
      <c r="K5" s="366"/>
      <c r="L5" s="131" t="str">
        <f>F5</f>
        <v>2024/2023</v>
      </c>
      <c r="N5" s="368" t="str">
        <f>B5</f>
        <v>jan-dez</v>
      </c>
      <c r="O5" s="366"/>
      <c r="P5" s="131" t="str">
        <f>F5</f>
        <v>2024/2023</v>
      </c>
    </row>
    <row r="6" spans="1:16" ht="19.5" customHeight="1" thickBot="1" x14ac:dyDescent="0.3">
      <c r="A6" s="377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159</v>
      </c>
      <c r="B7" s="39">
        <v>248598.44000000006</v>
      </c>
      <c r="C7" s="147">
        <v>276991.5299999998</v>
      </c>
      <c r="D7" s="247">
        <f>B7/$B$33</f>
        <v>9.7022100254954766E-2</v>
      </c>
      <c r="E7" s="246">
        <f>C7/$C$33</f>
        <v>9.7906490913886646E-2</v>
      </c>
      <c r="F7" s="52">
        <f>(C7-B7)/B7</f>
        <v>0.11421266360319771</v>
      </c>
      <c r="H7" s="39">
        <v>73396.15700000005</v>
      </c>
      <c r="I7" s="147">
        <v>80191.401999999973</v>
      </c>
      <c r="J7" s="247">
        <f>H7/$H$33</f>
        <v>0.12531931762005213</v>
      </c>
      <c r="K7" s="246">
        <f>I7/$I$33</f>
        <v>0.12902251053181929</v>
      </c>
      <c r="L7" s="52">
        <f>(I7-H7)/H7</f>
        <v>9.2583117124237418E-2</v>
      </c>
      <c r="N7" s="27">
        <f t="shared" ref="N7:N33" si="0">(H7/B7)*10</f>
        <v>2.9523981325063837</v>
      </c>
      <c r="O7" s="151">
        <f t="shared" ref="O7:O33" si="1">(I7/C7)*10</f>
        <v>2.895084986894727</v>
      </c>
      <c r="P7" s="61">
        <f>(O7-N7)/N7</f>
        <v>-1.941240409978235E-2</v>
      </c>
    </row>
    <row r="8" spans="1:16" ht="20.100000000000001" customHeight="1" x14ac:dyDescent="0.25">
      <c r="A8" s="8" t="s">
        <v>157</v>
      </c>
      <c r="B8" s="19">
        <v>198031.35000000009</v>
      </c>
      <c r="C8" s="140">
        <v>199801.68999999994</v>
      </c>
      <c r="D8" s="247">
        <f t="shared" ref="D8:D32" si="2">B8/$B$33</f>
        <v>7.7286959215528625E-2</v>
      </c>
      <c r="E8" s="215">
        <f t="shared" ref="E8:E32" si="3">C8/$C$33</f>
        <v>7.0622673359594088E-2</v>
      </c>
      <c r="F8" s="52">
        <f t="shared" ref="F8:F33" si="4">(C8-B8)/B8</f>
        <v>8.9396956592976314E-3</v>
      </c>
      <c r="H8" s="19">
        <v>61864.754000000001</v>
      </c>
      <c r="I8" s="140">
        <v>63180.277000000016</v>
      </c>
      <c r="J8" s="247">
        <f t="shared" ref="J8:J32" si="5">H8/$H$33</f>
        <v>0.10563017292598011</v>
      </c>
      <c r="K8" s="215">
        <f t="shared" ref="K8:K32" si="6">I8/$I$33</f>
        <v>0.10165276764503711</v>
      </c>
      <c r="L8" s="52">
        <f t="shared" ref="L8:L33" si="7">(I8-H8)/H8</f>
        <v>2.126449900697925E-2</v>
      </c>
      <c r="N8" s="27">
        <f t="shared" si="0"/>
        <v>3.123987893836</v>
      </c>
      <c r="O8" s="152">
        <f t="shared" si="1"/>
        <v>3.1621492791177106</v>
      </c>
      <c r="P8" s="52">
        <f t="shared" ref="P8:P71" si="8">(O8-N8)/N8</f>
        <v>1.2215599604917677E-2</v>
      </c>
    </row>
    <row r="9" spans="1:16" ht="20.100000000000001" customHeight="1" x14ac:dyDescent="0.25">
      <c r="A9" s="8" t="s">
        <v>160</v>
      </c>
      <c r="B9" s="19">
        <v>160196.52000000002</v>
      </c>
      <c r="C9" s="140">
        <v>168783.82999999987</v>
      </c>
      <c r="D9" s="247">
        <f t="shared" si="2"/>
        <v>6.2520918570264816E-2</v>
      </c>
      <c r="E9" s="215">
        <f t="shared" si="3"/>
        <v>5.9658981335299267E-2</v>
      </c>
      <c r="F9" s="52">
        <f t="shared" si="4"/>
        <v>5.3604847346246043E-2</v>
      </c>
      <c r="H9" s="19">
        <v>44581.708999999988</v>
      </c>
      <c r="I9" s="140">
        <v>48249.750000000044</v>
      </c>
      <c r="J9" s="247">
        <f t="shared" si="5"/>
        <v>7.61204615960442E-2</v>
      </c>
      <c r="K9" s="215">
        <f t="shared" si="6"/>
        <v>7.7630565400672952E-2</v>
      </c>
      <c r="L9" s="52">
        <f t="shared" si="7"/>
        <v>8.2276814466669651E-2</v>
      </c>
      <c r="N9" s="27">
        <f t="shared" si="0"/>
        <v>2.7829386680809289</v>
      </c>
      <c r="O9" s="152">
        <f t="shared" si="1"/>
        <v>2.8586713549514831</v>
      </c>
      <c r="P9" s="52">
        <f t="shared" si="8"/>
        <v>2.7213207297442241E-2</v>
      </c>
    </row>
    <row r="10" spans="1:16" ht="20.100000000000001" customHeight="1" x14ac:dyDescent="0.25">
      <c r="A10" s="8" t="s">
        <v>164</v>
      </c>
      <c r="B10" s="19">
        <v>333717.8600000001</v>
      </c>
      <c r="C10" s="140">
        <v>355774.67999999993</v>
      </c>
      <c r="D10" s="247">
        <f t="shared" si="2"/>
        <v>0.13024219970885159</v>
      </c>
      <c r="E10" s="215">
        <f t="shared" si="3"/>
        <v>0.12575348594525959</v>
      </c>
      <c r="F10" s="52">
        <f t="shared" si="4"/>
        <v>6.6094215035418916E-2</v>
      </c>
      <c r="H10" s="19">
        <v>41933.56400000002</v>
      </c>
      <c r="I10" s="140">
        <v>41666.347999999998</v>
      </c>
      <c r="J10" s="247">
        <f t="shared" si="5"/>
        <v>7.1598920715382722E-2</v>
      </c>
      <c r="K10" s="215">
        <f t="shared" si="6"/>
        <v>6.7038319440436381E-2</v>
      </c>
      <c r="L10" s="52">
        <f t="shared" si="7"/>
        <v>-6.3723655828543946E-3</v>
      </c>
      <c r="N10" s="27">
        <f t="shared" si="0"/>
        <v>1.2565573805369603</v>
      </c>
      <c r="O10" s="152">
        <f t="shared" si="1"/>
        <v>1.1711442759220529</v>
      </c>
      <c r="P10" s="52">
        <f t="shared" si="8"/>
        <v>-6.79738991134715E-2</v>
      </c>
    </row>
    <row r="11" spans="1:16" ht="20.100000000000001" customHeight="1" x14ac:dyDescent="0.25">
      <c r="A11" s="8" t="s">
        <v>162</v>
      </c>
      <c r="B11" s="19">
        <v>107333.11000000002</v>
      </c>
      <c r="C11" s="140">
        <v>110274.41</v>
      </c>
      <c r="D11" s="247">
        <f t="shared" si="2"/>
        <v>4.1889578064512739E-2</v>
      </c>
      <c r="E11" s="215">
        <f t="shared" si="3"/>
        <v>3.8978016839356852E-2</v>
      </c>
      <c r="F11" s="52">
        <f t="shared" si="4"/>
        <v>2.740347316871735E-2</v>
      </c>
      <c r="H11" s="19">
        <v>37440.862000000001</v>
      </c>
      <c r="I11" s="140">
        <v>39439.979999999967</v>
      </c>
      <c r="J11" s="247">
        <f t="shared" si="5"/>
        <v>6.3927914876340697E-2</v>
      </c>
      <c r="K11" s="215">
        <f t="shared" si="6"/>
        <v>6.3456244784506191E-2</v>
      </c>
      <c r="L11" s="52">
        <f t="shared" si="7"/>
        <v>5.3394016409129837E-2</v>
      </c>
      <c r="N11" s="27">
        <f t="shared" si="0"/>
        <v>3.4882863265585051</v>
      </c>
      <c r="O11" s="152">
        <f t="shared" si="1"/>
        <v>3.5765305840221648</v>
      </c>
      <c r="P11" s="52">
        <f t="shared" si="8"/>
        <v>2.5297309109003182E-2</v>
      </c>
    </row>
    <row r="12" spans="1:16" ht="20.100000000000001" customHeight="1" x14ac:dyDescent="0.25">
      <c r="A12" s="8" t="s">
        <v>166</v>
      </c>
      <c r="B12" s="19">
        <v>153438.53</v>
      </c>
      <c r="C12" s="140">
        <v>154951.37000000002</v>
      </c>
      <c r="D12" s="247">
        <f t="shared" si="2"/>
        <v>5.9883434669312001E-2</v>
      </c>
      <c r="E12" s="215">
        <f t="shared" si="3"/>
        <v>5.4769706853488628E-2</v>
      </c>
      <c r="F12" s="52">
        <f t="shared" si="4"/>
        <v>9.8595835087837824E-3</v>
      </c>
      <c r="H12" s="19">
        <v>34286.085000000006</v>
      </c>
      <c r="I12" s="140">
        <v>35023.875999999989</v>
      </c>
      <c r="J12" s="247">
        <f t="shared" si="5"/>
        <v>5.8541331749332633E-2</v>
      </c>
      <c r="K12" s="215">
        <f t="shared" si="6"/>
        <v>5.6351033868632612E-2</v>
      </c>
      <c r="L12" s="52">
        <f t="shared" si="7"/>
        <v>2.1518671496030612E-2</v>
      </c>
      <c r="N12" s="27">
        <f t="shared" si="0"/>
        <v>2.2345159980351745</v>
      </c>
      <c r="O12" s="152">
        <f t="shared" si="1"/>
        <v>2.2603140585333312</v>
      </c>
      <c r="P12" s="52">
        <f t="shared" si="8"/>
        <v>1.1545256566004051E-2</v>
      </c>
    </row>
    <row r="13" spans="1:16" ht="20.100000000000001" customHeight="1" x14ac:dyDescent="0.25">
      <c r="A13" s="8" t="s">
        <v>167</v>
      </c>
      <c r="B13" s="19">
        <v>53993.599999999977</v>
      </c>
      <c r="C13" s="140">
        <v>151571.35000000003</v>
      </c>
      <c r="D13" s="247">
        <f t="shared" si="2"/>
        <v>2.1072426972292835E-2</v>
      </c>
      <c r="E13" s="215">
        <f t="shared" si="3"/>
        <v>5.3574991991923171E-2</v>
      </c>
      <c r="F13" s="52">
        <f t="shared" si="4"/>
        <v>1.8072095581698591</v>
      </c>
      <c r="H13" s="19">
        <v>10506.704999999998</v>
      </c>
      <c r="I13" s="140">
        <v>29891.164000000008</v>
      </c>
      <c r="J13" s="247">
        <f t="shared" si="5"/>
        <v>1.7939537366175571E-2</v>
      </c>
      <c r="K13" s="215">
        <f t="shared" si="6"/>
        <v>4.8092849430395788E-2</v>
      </c>
      <c r="L13" s="52">
        <f t="shared" si="7"/>
        <v>1.844960813118862</v>
      </c>
      <c r="N13" s="27">
        <f t="shared" si="0"/>
        <v>1.945916738280093</v>
      </c>
      <c r="O13" s="152">
        <f t="shared" si="1"/>
        <v>1.9720853578199309</v>
      </c>
      <c r="P13" s="52">
        <f t="shared" si="8"/>
        <v>1.3447964666241112E-2</v>
      </c>
    </row>
    <row r="14" spans="1:16" ht="20.100000000000001" customHeight="1" x14ac:dyDescent="0.25">
      <c r="A14" s="8" t="s">
        <v>163</v>
      </c>
      <c r="B14" s="19">
        <v>163542.52999999994</v>
      </c>
      <c r="C14" s="140">
        <v>167454.95000000004</v>
      </c>
      <c r="D14" s="247">
        <f t="shared" si="2"/>
        <v>6.38267872542118E-2</v>
      </c>
      <c r="E14" s="215">
        <f t="shared" si="3"/>
        <v>5.9189270302454224E-2</v>
      </c>
      <c r="F14" s="52">
        <f t="shared" si="4"/>
        <v>2.3922951418203581E-2</v>
      </c>
      <c r="H14" s="19">
        <v>30081.258999999998</v>
      </c>
      <c r="I14" s="140">
        <v>29747.428000000007</v>
      </c>
      <c r="J14" s="247">
        <f t="shared" si="5"/>
        <v>5.1361856057832139E-2</v>
      </c>
      <c r="K14" s="215">
        <f t="shared" si="6"/>
        <v>4.7861587984514078E-2</v>
      </c>
      <c r="L14" s="52">
        <f t="shared" si="7"/>
        <v>-1.1097640560855217E-2</v>
      </c>
      <c r="N14" s="27">
        <f t="shared" si="0"/>
        <v>1.8393538977292334</v>
      </c>
      <c r="O14" s="152">
        <f t="shared" si="1"/>
        <v>1.7764436345417081</v>
      </c>
      <c r="P14" s="52">
        <f t="shared" si="8"/>
        <v>-3.4202370335143742E-2</v>
      </c>
    </row>
    <row r="15" spans="1:16" ht="20.100000000000001" customHeight="1" x14ac:dyDescent="0.25">
      <c r="A15" s="8" t="s">
        <v>158</v>
      </c>
      <c r="B15" s="19">
        <v>166356.43999999997</v>
      </c>
      <c r="C15" s="140">
        <v>140857.60999999987</v>
      </c>
      <c r="D15" s="247">
        <f t="shared" si="2"/>
        <v>6.4924989874181674E-2</v>
      </c>
      <c r="E15" s="215">
        <f t="shared" si="3"/>
        <v>4.9788072269274029E-2</v>
      </c>
      <c r="F15" s="52">
        <f t="shared" si="4"/>
        <v>-0.15327828607056093</v>
      </c>
      <c r="H15" s="19">
        <v>29996.574999999993</v>
      </c>
      <c r="I15" s="140">
        <v>26283.048999999992</v>
      </c>
      <c r="J15" s="247">
        <f t="shared" si="5"/>
        <v>5.1217263458885345E-2</v>
      </c>
      <c r="K15" s="215">
        <f t="shared" si="6"/>
        <v>4.2287637849389673E-2</v>
      </c>
      <c r="L15" s="52">
        <f t="shared" si="7"/>
        <v>-0.12379833364309101</v>
      </c>
      <c r="N15" s="27">
        <f t="shared" si="0"/>
        <v>1.8031508127969076</v>
      </c>
      <c r="O15" s="152">
        <f t="shared" si="1"/>
        <v>1.8659303533547118</v>
      </c>
      <c r="P15" s="52">
        <f t="shared" si="8"/>
        <v>3.4816577799405175E-2</v>
      </c>
    </row>
    <row r="16" spans="1:16" ht="20.100000000000001" customHeight="1" x14ac:dyDescent="0.25">
      <c r="A16" s="8" t="s">
        <v>168</v>
      </c>
      <c r="B16" s="19">
        <v>84869.329999999987</v>
      </c>
      <c r="C16" s="140">
        <v>74639.830000000016</v>
      </c>
      <c r="D16" s="247">
        <f t="shared" si="2"/>
        <v>3.3122495232998393E-2</v>
      </c>
      <c r="E16" s="215">
        <f t="shared" si="3"/>
        <v>2.6382481217779658E-2</v>
      </c>
      <c r="F16" s="52">
        <f t="shared" si="4"/>
        <v>-0.12053235250001353</v>
      </c>
      <c r="H16" s="19">
        <v>28448.36399999999</v>
      </c>
      <c r="I16" s="140">
        <v>24967.263000000024</v>
      </c>
      <c r="J16" s="247">
        <f t="shared" si="5"/>
        <v>4.8573790639840353E-2</v>
      </c>
      <c r="K16" s="215">
        <f t="shared" si="6"/>
        <v>4.0170627686097894E-2</v>
      </c>
      <c r="L16" s="52">
        <f t="shared" si="7"/>
        <v>-0.12236559543459044</v>
      </c>
      <c r="N16" s="27">
        <f t="shared" si="0"/>
        <v>3.3520193926357136</v>
      </c>
      <c r="O16" s="152">
        <f t="shared" si="1"/>
        <v>3.3450321363272155</v>
      </c>
      <c r="P16" s="52">
        <f t="shared" si="8"/>
        <v>-2.0844916123841199E-3</v>
      </c>
    </row>
    <row r="17" spans="1:16" ht="20.100000000000001" customHeight="1" x14ac:dyDescent="0.25">
      <c r="A17" s="8" t="s">
        <v>169</v>
      </c>
      <c r="B17" s="19">
        <v>91121.009999999966</v>
      </c>
      <c r="C17" s="140">
        <v>228918.13000000015</v>
      </c>
      <c r="D17" s="247">
        <f t="shared" si="2"/>
        <v>3.5562378297919847E-2</v>
      </c>
      <c r="E17" s="215">
        <f t="shared" si="3"/>
        <v>8.0914282161873158E-2</v>
      </c>
      <c r="F17" s="52">
        <f t="shared" si="4"/>
        <v>1.5122431149523059</v>
      </c>
      <c r="H17" s="19">
        <v>15180.714000000002</v>
      </c>
      <c r="I17" s="140">
        <v>21423.75</v>
      </c>
      <c r="J17" s="247">
        <f t="shared" si="5"/>
        <v>2.5920113494023549E-2</v>
      </c>
      <c r="K17" s="215">
        <f t="shared" si="6"/>
        <v>3.446935632832638E-2</v>
      </c>
      <c r="L17" s="52">
        <f t="shared" si="7"/>
        <v>0.4112478503975503</v>
      </c>
      <c r="N17" s="27">
        <f t="shared" si="0"/>
        <v>1.6659949225760347</v>
      </c>
      <c r="O17" s="152">
        <f t="shared" si="1"/>
        <v>0.93586951806744123</v>
      </c>
      <c r="P17" s="52">
        <f t="shared" si="8"/>
        <v>-0.43825187857093911</v>
      </c>
    </row>
    <row r="18" spans="1:16" ht="20.100000000000001" customHeight="1" x14ac:dyDescent="0.25">
      <c r="A18" s="8" t="s">
        <v>171</v>
      </c>
      <c r="B18" s="19">
        <v>89055.439999999988</v>
      </c>
      <c r="C18" s="140">
        <v>91607.32</v>
      </c>
      <c r="D18" s="247">
        <f t="shared" si="2"/>
        <v>3.4756235107223941E-2</v>
      </c>
      <c r="E18" s="215">
        <f t="shared" si="3"/>
        <v>3.2379875454045519E-2</v>
      </c>
      <c r="F18" s="52">
        <f t="shared" si="4"/>
        <v>2.8654959202941668E-2</v>
      </c>
      <c r="H18" s="19">
        <v>21018.033999999996</v>
      </c>
      <c r="I18" s="140">
        <v>21062.097000000009</v>
      </c>
      <c r="J18" s="247">
        <f t="shared" si="5"/>
        <v>3.588696992125967E-2</v>
      </c>
      <c r="K18" s="215">
        <f t="shared" si="6"/>
        <v>3.3887481253971612E-2</v>
      </c>
      <c r="L18" s="52">
        <f t="shared" si="7"/>
        <v>2.0964377543595584E-3</v>
      </c>
      <c r="N18" s="27">
        <f t="shared" si="0"/>
        <v>2.3601066930891585</v>
      </c>
      <c r="O18" s="152">
        <f t="shared" si="1"/>
        <v>2.2991718347398447</v>
      </c>
      <c r="P18" s="52">
        <f t="shared" si="8"/>
        <v>-2.5818687997344675E-2</v>
      </c>
    </row>
    <row r="19" spans="1:16" ht="20.100000000000001" customHeight="1" x14ac:dyDescent="0.25">
      <c r="A19" s="8" t="s">
        <v>161</v>
      </c>
      <c r="B19" s="19">
        <v>71637.989999999976</v>
      </c>
      <c r="C19" s="140">
        <v>63550.170000000013</v>
      </c>
      <c r="D19" s="247">
        <f t="shared" si="2"/>
        <v>2.7958615701061691E-2</v>
      </c>
      <c r="E19" s="215">
        <f t="shared" si="3"/>
        <v>2.2462687366942076E-2</v>
      </c>
      <c r="F19" s="52">
        <f t="shared" si="4"/>
        <v>-0.11289847746984479</v>
      </c>
      <c r="H19" s="19">
        <v>16720.321</v>
      </c>
      <c r="I19" s="140">
        <v>16355.799000000005</v>
      </c>
      <c r="J19" s="247">
        <f t="shared" si="5"/>
        <v>2.8548895524710186E-2</v>
      </c>
      <c r="K19" s="215">
        <f t="shared" si="6"/>
        <v>2.6315367933507642E-2</v>
      </c>
      <c r="L19" s="52">
        <f t="shared" si="7"/>
        <v>-2.1801136473396376E-2</v>
      </c>
      <c r="N19" s="27">
        <f t="shared" si="0"/>
        <v>2.3340019729755128</v>
      </c>
      <c r="O19" s="152">
        <f t="shared" si="1"/>
        <v>2.5736829657576052</v>
      </c>
      <c r="P19" s="52">
        <f t="shared" si="8"/>
        <v>0.10269099836129704</v>
      </c>
    </row>
    <row r="20" spans="1:16" ht="20.100000000000001" customHeight="1" x14ac:dyDescent="0.25">
      <c r="A20" s="8" t="s">
        <v>174</v>
      </c>
      <c r="B20" s="19">
        <v>44568.609999999993</v>
      </c>
      <c r="C20" s="140">
        <v>48534.91</v>
      </c>
      <c r="D20" s="247">
        <f t="shared" si="2"/>
        <v>1.7394075954957632E-2</v>
      </c>
      <c r="E20" s="215">
        <f t="shared" si="3"/>
        <v>1.7155335850599151E-2</v>
      </c>
      <c r="F20" s="52">
        <f t="shared" si="4"/>
        <v>8.8993127674388106E-2</v>
      </c>
      <c r="H20" s="19">
        <v>10089.471000000001</v>
      </c>
      <c r="I20" s="140">
        <v>10662.554999999998</v>
      </c>
      <c r="J20" s="247">
        <f t="shared" si="5"/>
        <v>1.7227136577018663E-2</v>
      </c>
      <c r="K20" s="215">
        <f t="shared" si="6"/>
        <v>1.7155325639319818E-2</v>
      </c>
      <c r="L20" s="52">
        <f t="shared" si="7"/>
        <v>5.6800202904592027E-2</v>
      </c>
      <c r="N20" s="27">
        <f t="shared" si="0"/>
        <v>2.2638065221239798</v>
      </c>
      <c r="O20" s="152">
        <f t="shared" si="1"/>
        <v>2.1968836451947675</v>
      </c>
      <c r="P20" s="52">
        <f t="shared" si="8"/>
        <v>-2.9562100945986752E-2</v>
      </c>
    </row>
    <row r="21" spans="1:16" ht="20.100000000000001" customHeight="1" x14ac:dyDescent="0.25">
      <c r="A21" s="8" t="s">
        <v>173</v>
      </c>
      <c r="B21" s="19">
        <v>39537.950000000012</v>
      </c>
      <c r="C21" s="140">
        <v>34816.130000000005</v>
      </c>
      <c r="D21" s="247">
        <f t="shared" si="2"/>
        <v>1.5430728160544326E-2</v>
      </c>
      <c r="E21" s="215">
        <f t="shared" si="3"/>
        <v>1.2306243138559866E-2</v>
      </c>
      <c r="F21" s="52">
        <f t="shared" si="4"/>
        <v>-0.11942500812510526</v>
      </c>
      <c r="H21" s="19">
        <v>11101.292000000001</v>
      </c>
      <c r="I21" s="140">
        <v>10410.102999999999</v>
      </c>
      <c r="J21" s="247">
        <f t="shared" si="5"/>
        <v>1.895475723805189E-2</v>
      </c>
      <c r="K21" s="215">
        <f t="shared" si="6"/>
        <v>1.6749147545204707E-2</v>
      </c>
      <c r="L21" s="52">
        <f t="shared" si="7"/>
        <v>-6.2262032203098706E-2</v>
      </c>
      <c r="N21" s="27">
        <f t="shared" si="0"/>
        <v>2.8077560925642322</v>
      </c>
      <c r="O21" s="152">
        <f t="shared" si="1"/>
        <v>2.9900230151943936</v>
      </c>
      <c r="P21" s="52">
        <f t="shared" si="8"/>
        <v>6.4915511398179526E-2</v>
      </c>
    </row>
    <row r="22" spans="1:16" ht="20.100000000000001" customHeight="1" x14ac:dyDescent="0.25">
      <c r="A22" s="8" t="s">
        <v>165</v>
      </c>
      <c r="B22" s="19">
        <v>38149.070000000007</v>
      </c>
      <c r="C22" s="140">
        <v>34363.69</v>
      </c>
      <c r="D22" s="247">
        <f t="shared" si="2"/>
        <v>1.4888681096201919E-2</v>
      </c>
      <c r="E22" s="215">
        <f t="shared" si="3"/>
        <v>1.2146321957038254E-2</v>
      </c>
      <c r="F22" s="52">
        <f t="shared" si="4"/>
        <v>-9.9226009965642778E-2</v>
      </c>
      <c r="H22" s="19">
        <v>10636.082999999999</v>
      </c>
      <c r="I22" s="140">
        <v>9515.1639999999916</v>
      </c>
      <c r="J22" s="247">
        <f t="shared" si="5"/>
        <v>1.8160442156531925E-2</v>
      </c>
      <c r="K22" s="215">
        <f t="shared" si="6"/>
        <v>1.5309251575399406E-2</v>
      </c>
      <c r="L22" s="52">
        <f t="shared" si="7"/>
        <v>-0.10538832763903848</v>
      </c>
      <c r="N22" s="27">
        <f t="shared" si="0"/>
        <v>2.7880320542545327</v>
      </c>
      <c r="O22" s="152">
        <f t="shared" si="1"/>
        <v>2.768958746863329</v>
      </c>
      <c r="P22" s="52">
        <f t="shared" si="8"/>
        <v>-6.8411363356091553E-3</v>
      </c>
    </row>
    <row r="23" spans="1:16" ht="20.100000000000001" customHeight="1" x14ac:dyDescent="0.25">
      <c r="A23" s="8" t="s">
        <v>175</v>
      </c>
      <c r="B23" s="19">
        <v>37862.419999999984</v>
      </c>
      <c r="C23" s="140">
        <v>39570.549999999981</v>
      </c>
      <c r="D23" s="247">
        <f t="shared" si="2"/>
        <v>1.4776808370700965E-2</v>
      </c>
      <c r="E23" s="215">
        <f t="shared" si="3"/>
        <v>1.3986758707143493E-2</v>
      </c>
      <c r="F23" s="52">
        <f t="shared" si="4"/>
        <v>4.5114126355367622E-2</v>
      </c>
      <c r="H23" s="19">
        <v>8667.0139999999956</v>
      </c>
      <c r="I23" s="140">
        <v>8882.2919999999976</v>
      </c>
      <c r="J23" s="247">
        <f t="shared" si="5"/>
        <v>1.4798380796469182E-2</v>
      </c>
      <c r="K23" s="215">
        <f t="shared" si="6"/>
        <v>1.4291003580616963E-2</v>
      </c>
      <c r="L23" s="52">
        <f t="shared" si="7"/>
        <v>2.4838773769143809E-2</v>
      </c>
      <c r="N23" s="27">
        <f t="shared" si="0"/>
        <v>2.2890808352979022</v>
      </c>
      <c r="O23" s="152">
        <f t="shared" si="1"/>
        <v>2.2446723636643924</v>
      </c>
      <c r="P23" s="52">
        <f t="shared" si="8"/>
        <v>-1.9400132554834162E-2</v>
      </c>
    </row>
    <row r="24" spans="1:16" ht="20.100000000000001" customHeight="1" x14ac:dyDescent="0.25">
      <c r="A24" s="8" t="s">
        <v>178</v>
      </c>
      <c r="B24" s="19">
        <v>105326.36</v>
      </c>
      <c r="C24" s="140">
        <v>89810.69</v>
      </c>
      <c r="D24" s="247">
        <f t="shared" si="2"/>
        <v>4.1106390930729313E-2</v>
      </c>
      <c r="E24" s="215">
        <f t="shared" si="3"/>
        <v>3.1744831708229115E-2</v>
      </c>
      <c r="F24" s="52">
        <f t="shared" si="4"/>
        <v>-0.1473104168794972</v>
      </c>
      <c r="H24" s="19">
        <v>7995.6620000000003</v>
      </c>
      <c r="I24" s="140">
        <v>7072.6210000000037</v>
      </c>
      <c r="J24" s="247">
        <f t="shared" si="5"/>
        <v>1.3652089519626764E-2</v>
      </c>
      <c r="K24" s="215">
        <f t="shared" si="6"/>
        <v>1.1379366050490888E-2</v>
      </c>
      <c r="L24" s="52">
        <f t="shared" si="7"/>
        <v>-0.11544272381698932</v>
      </c>
      <c r="N24" s="27">
        <f t="shared" si="0"/>
        <v>0.75913209190937581</v>
      </c>
      <c r="O24" s="152">
        <f t="shared" si="1"/>
        <v>0.78750324710788921</v>
      </c>
      <c r="P24" s="52">
        <f t="shared" si="8"/>
        <v>3.7373146914595624E-2</v>
      </c>
    </row>
    <row r="25" spans="1:16" ht="20.100000000000001" customHeight="1" x14ac:dyDescent="0.25">
      <c r="A25" s="8" t="s">
        <v>170</v>
      </c>
      <c r="B25" s="19">
        <v>33933.47</v>
      </c>
      <c r="C25" s="140">
        <v>35489.990000000005</v>
      </c>
      <c r="D25" s="247">
        <f t="shared" si="2"/>
        <v>1.324343197140939E-2</v>
      </c>
      <c r="E25" s="215">
        <f t="shared" si="3"/>
        <v>1.2544428284391696E-2</v>
      </c>
      <c r="F25" s="52">
        <f t="shared" si="4"/>
        <v>4.5869756320234975E-2</v>
      </c>
      <c r="H25" s="19">
        <v>6781.8279999999986</v>
      </c>
      <c r="I25" s="140">
        <v>6542.5219999999981</v>
      </c>
      <c r="J25" s="247">
        <f t="shared" si="5"/>
        <v>1.1579544378278036E-2</v>
      </c>
      <c r="K25" s="215">
        <f t="shared" si="6"/>
        <v>1.0526472821234119E-2</v>
      </c>
      <c r="L25" s="52">
        <f t="shared" si="7"/>
        <v>-3.5286356421896946E-2</v>
      </c>
      <c r="N25" s="27">
        <f t="shared" si="0"/>
        <v>1.9985660175631901</v>
      </c>
      <c r="O25" s="152">
        <f t="shared" si="1"/>
        <v>1.8434837541515221</v>
      </c>
      <c r="P25" s="52">
        <f t="shared" si="8"/>
        <v>-7.7596767906999917E-2</v>
      </c>
    </row>
    <row r="26" spans="1:16" ht="20.100000000000001" customHeight="1" x14ac:dyDescent="0.25">
      <c r="A26" s="8" t="s">
        <v>172</v>
      </c>
      <c r="B26" s="19">
        <v>2679.93</v>
      </c>
      <c r="C26" s="140">
        <v>2840.5199999999982</v>
      </c>
      <c r="D26" s="247">
        <f t="shared" si="2"/>
        <v>1.0459133900287581E-3</v>
      </c>
      <c r="E26" s="215">
        <f t="shared" si="3"/>
        <v>1.0040211177963214E-3</v>
      </c>
      <c r="F26" s="52">
        <f t="shared" si="4"/>
        <v>5.9923206949434628E-2</v>
      </c>
      <c r="H26" s="19">
        <v>5216.2680000000037</v>
      </c>
      <c r="I26" s="140">
        <v>5774.3850000000002</v>
      </c>
      <c r="J26" s="247">
        <f t="shared" si="5"/>
        <v>8.9064492338926417E-3</v>
      </c>
      <c r="K26" s="215">
        <f t="shared" si="6"/>
        <v>9.2905926433020786E-3</v>
      </c>
      <c r="L26" s="52">
        <f t="shared" si="7"/>
        <v>0.106995461122779</v>
      </c>
      <c r="N26" s="27">
        <f t="shared" si="0"/>
        <v>19.464194960316142</v>
      </c>
      <c r="O26" s="152">
        <f t="shared" si="1"/>
        <v>20.328619407714093</v>
      </c>
      <c r="P26" s="52">
        <f t="shared" si="8"/>
        <v>4.4411004367781517E-2</v>
      </c>
    </row>
    <row r="27" spans="1:16" ht="20.100000000000001" customHeight="1" x14ac:dyDescent="0.25">
      <c r="A27" s="8" t="s">
        <v>176</v>
      </c>
      <c r="B27" s="19">
        <v>15718.48</v>
      </c>
      <c r="C27" s="140">
        <v>18801.759999999995</v>
      </c>
      <c r="D27" s="247">
        <f t="shared" si="2"/>
        <v>6.1345515378757034E-3</v>
      </c>
      <c r="E27" s="215">
        <f t="shared" si="3"/>
        <v>6.6457423611656222E-3</v>
      </c>
      <c r="F27" s="52">
        <f t="shared" si="4"/>
        <v>0.19615637135397285</v>
      </c>
      <c r="H27" s="19">
        <v>4768.308</v>
      </c>
      <c r="I27" s="140">
        <v>5726.5530000000017</v>
      </c>
      <c r="J27" s="247">
        <f t="shared" si="5"/>
        <v>8.1415857340083227E-3</v>
      </c>
      <c r="K27" s="215">
        <f t="shared" si="6"/>
        <v>9.2136342092325792E-3</v>
      </c>
      <c r="L27" s="52">
        <f t="shared" si="7"/>
        <v>0.20096122146472117</v>
      </c>
      <c r="N27" s="27">
        <f t="shared" si="0"/>
        <v>3.0335681312696905</v>
      </c>
      <c r="O27" s="152">
        <f t="shared" si="1"/>
        <v>3.0457536953987301</v>
      </c>
      <c r="P27" s="52">
        <f t="shared" si="8"/>
        <v>4.0169080112070418E-3</v>
      </c>
    </row>
    <row r="28" spans="1:16" ht="20.100000000000001" customHeight="1" x14ac:dyDescent="0.25">
      <c r="A28" s="8" t="s">
        <v>180</v>
      </c>
      <c r="B28" s="19">
        <v>18772.019999999997</v>
      </c>
      <c r="C28" s="140">
        <v>15130.230000000001</v>
      </c>
      <c r="D28" s="247">
        <f t="shared" si="2"/>
        <v>7.3262760877663398E-3</v>
      </c>
      <c r="E28" s="215">
        <f t="shared" si="3"/>
        <v>5.3479892544729306E-3</v>
      </c>
      <c r="F28" s="52">
        <f t="shared" si="4"/>
        <v>-0.19400096526639093</v>
      </c>
      <c r="H28" s="19">
        <v>6751.0460000000003</v>
      </c>
      <c r="I28" s="140">
        <v>5409.472999999999</v>
      </c>
      <c r="J28" s="247">
        <f t="shared" si="5"/>
        <v>1.1526986051075969E-2</v>
      </c>
      <c r="K28" s="215">
        <f t="shared" si="6"/>
        <v>8.703474059651585E-3</v>
      </c>
      <c r="L28" s="52">
        <f t="shared" si="7"/>
        <v>-0.19872076119759829</v>
      </c>
      <c r="N28" s="27">
        <f t="shared" si="0"/>
        <v>3.5963343316276042</v>
      </c>
      <c r="O28" s="152">
        <f t="shared" si="1"/>
        <v>3.575274797541081</v>
      </c>
      <c r="P28" s="52">
        <f t="shared" si="8"/>
        <v>-5.8558332303304487E-3</v>
      </c>
    </row>
    <row r="29" spans="1:16" ht="20.100000000000001" customHeight="1" x14ac:dyDescent="0.25">
      <c r="A29" s="8" t="s">
        <v>179</v>
      </c>
      <c r="B29" s="19">
        <v>14267.939999999997</v>
      </c>
      <c r="C29" s="140">
        <v>15636.530000000002</v>
      </c>
      <c r="D29" s="247">
        <f t="shared" si="2"/>
        <v>5.5684400316899762E-3</v>
      </c>
      <c r="E29" s="215">
        <f t="shared" si="3"/>
        <v>5.5269479986255077E-3</v>
      </c>
      <c r="F29" s="52">
        <f>(C29-B29)/B29</f>
        <v>9.592064446584482E-2</v>
      </c>
      <c r="H29" s="19">
        <v>5161.8460000000005</v>
      </c>
      <c r="I29" s="140">
        <v>5197.18</v>
      </c>
      <c r="J29" s="247">
        <f t="shared" si="5"/>
        <v>8.8135270948831168E-3</v>
      </c>
      <c r="K29" s="215">
        <f t="shared" si="6"/>
        <v>8.3619090645872581E-3</v>
      </c>
      <c r="L29" s="52">
        <f>(I29-H29)/H29</f>
        <v>6.8452255259067842E-3</v>
      </c>
      <c r="N29" s="27">
        <f t="shared" si="0"/>
        <v>3.6177934586212173</v>
      </c>
      <c r="O29" s="152">
        <f t="shared" si="1"/>
        <v>3.3237425439020036</v>
      </c>
      <c r="P29" s="52">
        <f>(O29-N29)/N29</f>
        <v>-8.1279077449401937E-2</v>
      </c>
    </row>
    <row r="30" spans="1:16" ht="20.100000000000001" customHeight="1" x14ac:dyDescent="0.25">
      <c r="A30" s="8" t="s">
        <v>177</v>
      </c>
      <c r="B30" s="19">
        <v>18946.509999999995</v>
      </c>
      <c r="C30" s="140">
        <v>16999.830000000005</v>
      </c>
      <c r="D30" s="247">
        <f t="shared" si="2"/>
        <v>7.3943754140271432E-3</v>
      </c>
      <c r="E30" s="215">
        <f t="shared" si="3"/>
        <v>6.0088252569767001E-3</v>
      </c>
      <c r="F30" s="52">
        <f t="shared" si="4"/>
        <v>-0.10274609941355901</v>
      </c>
      <c r="H30" s="19">
        <v>5839.1159999999991</v>
      </c>
      <c r="I30" s="140">
        <v>5146.3700000000008</v>
      </c>
      <c r="J30" s="247">
        <f t="shared" si="5"/>
        <v>9.969922984173785E-3</v>
      </c>
      <c r="K30" s="215">
        <f t="shared" si="6"/>
        <v>8.2801592311060879E-3</v>
      </c>
      <c r="L30" s="52">
        <f t="shared" si="7"/>
        <v>-0.11863884875724312</v>
      </c>
      <c r="N30" s="27">
        <f t="shared" si="0"/>
        <v>3.0818952936451098</v>
      </c>
      <c r="O30" s="152">
        <f t="shared" si="1"/>
        <v>3.0273067436556711</v>
      </c>
      <c r="P30" s="52">
        <f t="shared" si="8"/>
        <v>-1.7712655618768332E-2</v>
      </c>
    </row>
    <row r="31" spans="1:16" ht="20.100000000000001" customHeight="1" x14ac:dyDescent="0.25">
      <c r="A31" s="8" t="s">
        <v>191</v>
      </c>
      <c r="B31" s="19">
        <v>12410.760000000007</v>
      </c>
      <c r="C31" s="140">
        <v>12482.55</v>
      </c>
      <c r="D31" s="247">
        <f t="shared" si="2"/>
        <v>4.8436265366757041E-3</v>
      </c>
      <c r="E31" s="215">
        <f t="shared" si="3"/>
        <v>4.4121301043289537E-3</v>
      </c>
      <c r="F31" s="52">
        <f t="shared" si="4"/>
        <v>5.7844966786878265E-3</v>
      </c>
      <c r="H31" s="19">
        <v>4148.1510000000007</v>
      </c>
      <c r="I31" s="140">
        <v>4392.3310000000001</v>
      </c>
      <c r="J31" s="247">
        <f t="shared" si="5"/>
        <v>7.0827066968225131E-3</v>
      </c>
      <c r="K31" s="215">
        <f t="shared" si="6"/>
        <v>7.0669617761108172E-3</v>
      </c>
      <c r="L31" s="52">
        <f t="shared" si="7"/>
        <v>5.8864780959034357E-2</v>
      </c>
      <c r="N31" s="27">
        <f t="shared" si="0"/>
        <v>3.3423827388491905</v>
      </c>
      <c r="O31" s="152">
        <f t="shared" si="1"/>
        <v>3.5187770127097426</v>
      </c>
      <c r="P31" s="52">
        <f t="shared" si="8"/>
        <v>5.2775007425177808E-2</v>
      </c>
    </row>
    <row r="32" spans="1:16" ht="20.100000000000001" customHeight="1" thickBot="1" x14ac:dyDescent="0.3">
      <c r="A32" s="8" t="s">
        <v>17</v>
      </c>
      <c r="B32" s="19">
        <f>B33-SUM(B7:B31)</f>
        <v>258221.05999999866</v>
      </c>
      <c r="C32" s="140">
        <f>C33-SUM(C7:C31)</f>
        <v>279489.43000000063</v>
      </c>
      <c r="D32" s="247">
        <f t="shared" si="2"/>
        <v>0.10077758159407819</v>
      </c>
      <c r="E32" s="215">
        <f t="shared" si="3"/>
        <v>9.8789408249495711E-2</v>
      </c>
      <c r="F32" s="52">
        <f t="shared" si="4"/>
        <v>8.2364970541140545E-2</v>
      </c>
      <c r="H32" s="19">
        <f>H33-SUM(H7:H31)</f>
        <v>53061.94199999969</v>
      </c>
      <c r="I32" s="142">
        <f>I33-SUM(I7:I31)</f>
        <v>59316.585999999777</v>
      </c>
      <c r="J32" s="247">
        <f t="shared" si="5"/>
        <v>9.0599925593307845E-2</v>
      </c>
      <c r="K32" s="215">
        <f t="shared" si="6"/>
        <v>9.5436351666435992E-2</v>
      </c>
      <c r="L32" s="52">
        <f t="shared" si="7"/>
        <v>0.11787438914316638</v>
      </c>
      <c r="N32" s="27">
        <f t="shared" si="0"/>
        <v>2.054903732484096</v>
      </c>
      <c r="O32" s="152">
        <f t="shared" si="1"/>
        <v>2.1223194737632705</v>
      </c>
      <c r="P32" s="52">
        <f t="shared" si="8"/>
        <v>3.2807250390108608E-2</v>
      </c>
    </row>
    <row r="33" spans="1:16" ht="26.25" customHeight="1" thickBot="1" x14ac:dyDescent="0.3">
      <c r="A33" s="12" t="s">
        <v>18</v>
      </c>
      <c r="B33" s="17">
        <v>2562286.7299999986</v>
      </c>
      <c r="C33" s="145">
        <v>2829143.6799999997</v>
      </c>
      <c r="D33" s="243">
        <f>SUM(D7:D32)</f>
        <v>1.0000000000000002</v>
      </c>
      <c r="E33" s="244">
        <f>SUM(E7:E32)</f>
        <v>1.0000000000000004</v>
      </c>
      <c r="F33" s="57">
        <f t="shared" si="4"/>
        <v>0.10414796551672469</v>
      </c>
      <c r="G33" s="1"/>
      <c r="H33" s="17">
        <v>585673.12999999977</v>
      </c>
      <c r="I33" s="145">
        <v>621530.31799999985</v>
      </c>
      <c r="J33" s="243">
        <f>SUM(J7:J32)</f>
        <v>1</v>
      </c>
      <c r="K33" s="244">
        <f>SUM(K7:K32)</f>
        <v>1</v>
      </c>
      <c r="L33" s="57">
        <f t="shared" si="7"/>
        <v>6.1223891217273528E-2</v>
      </c>
      <c r="N33" s="29">
        <f t="shared" si="0"/>
        <v>2.2857439143822913</v>
      </c>
      <c r="O33" s="146">
        <f t="shared" si="1"/>
        <v>2.1968849528349157</v>
      </c>
      <c r="P33" s="57">
        <f t="shared" si="8"/>
        <v>-3.8875291754364882E-2</v>
      </c>
    </row>
    <row r="35" spans="1:16" ht="15.75" thickBot="1" x14ac:dyDescent="0.3"/>
    <row r="36" spans="1:16" x14ac:dyDescent="0.25">
      <c r="A36" s="375" t="s">
        <v>2</v>
      </c>
      <c r="B36" s="360" t="s">
        <v>1</v>
      </c>
      <c r="C36" s="362"/>
      <c r="D36" s="360" t="s">
        <v>104</v>
      </c>
      <c r="E36" s="362"/>
      <c r="F36" s="130" t="s">
        <v>0</v>
      </c>
      <c r="H36" s="373" t="s">
        <v>19</v>
      </c>
      <c r="I36" s="374"/>
      <c r="J36" s="360" t="s">
        <v>104</v>
      </c>
      <c r="K36" s="361"/>
      <c r="L36" s="130" t="s">
        <v>0</v>
      </c>
      <c r="N36" s="371" t="s">
        <v>22</v>
      </c>
      <c r="O36" s="362"/>
      <c r="P36" s="130" t="s">
        <v>0</v>
      </c>
    </row>
    <row r="37" spans="1:16" x14ac:dyDescent="0.25">
      <c r="A37" s="376"/>
      <c r="B37" s="365" t="str">
        <f>B5</f>
        <v>jan-dez</v>
      </c>
      <c r="C37" s="367"/>
      <c r="D37" s="365" t="str">
        <f>B5</f>
        <v>jan-dez</v>
      </c>
      <c r="E37" s="367"/>
      <c r="F37" s="131" t="str">
        <f>F5</f>
        <v>2024/2023</v>
      </c>
      <c r="H37" s="368" t="str">
        <f>B5</f>
        <v>jan-dez</v>
      </c>
      <c r="I37" s="367"/>
      <c r="J37" s="365" t="str">
        <f>B5</f>
        <v>jan-dez</v>
      </c>
      <c r="K37" s="366"/>
      <c r="L37" s="131" t="str">
        <f>F37</f>
        <v>2024/2023</v>
      </c>
      <c r="N37" s="368" t="str">
        <f>B5</f>
        <v>jan-dez</v>
      </c>
      <c r="O37" s="366"/>
      <c r="P37" s="131" t="str">
        <f>P5</f>
        <v>2024/2023</v>
      </c>
    </row>
    <row r="38" spans="1:16" ht="19.5" customHeight="1" thickBot="1" x14ac:dyDescent="0.3">
      <c r="A38" s="377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166</v>
      </c>
      <c r="B39" s="39">
        <v>153438.53</v>
      </c>
      <c r="C39" s="147">
        <v>154951.37000000002</v>
      </c>
      <c r="D39" s="247">
        <f t="shared" ref="D39:D61" si="9">B39/$B$62</f>
        <v>0.15828390584588073</v>
      </c>
      <c r="E39" s="246">
        <f t="shared" ref="E39:E61" si="10">C39/$C$62</f>
        <v>0.14261834979483065</v>
      </c>
      <c r="F39" s="52">
        <f>(C39-B39)/B39</f>
        <v>9.8595835087837824E-3</v>
      </c>
      <c r="H39" s="39">
        <v>34286.085000000014</v>
      </c>
      <c r="I39" s="147">
        <v>35023.875999999989</v>
      </c>
      <c r="J39" s="247">
        <f t="shared" ref="J39:J61" si="11">H39/$H$62</f>
        <v>0.1663909239513299</v>
      </c>
      <c r="K39" s="246">
        <f t="shared" ref="K39:K61" si="12">I39/$I$62</f>
        <v>0.1680383159422848</v>
      </c>
      <c r="L39" s="52">
        <f>(I39-H39)/H39</f>
        <v>2.1518671496030397E-2</v>
      </c>
      <c r="N39" s="27">
        <f t="shared" ref="N39:N62" si="13">(H39/B39)*10</f>
        <v>2.234515998035175</v>
      </c>
      <c r="O39" s="151">
        <f t="shared" ref="O39:O62" si="14">(I39/C39)*10</f>
        <v>2.2603140585333312</v>
      </c>
      <c r="P39" s="61">
        <f t="shared" si="8"/>
        <v>1.154525656600385E-2</v>
      </c>
    </row>
    <row r="40" spans="1:16" ht="20.100000000000001" customHeight="1" x14ac:dyDescent="0.25">
      <c r="A40" s="38" t="s">
        <v>163</v>
      </c>
      <c r="B40" s="19">
        <v>163542.52999999994</v>
      </c>
      <c r="C40" s="140">
        <v>167454.95000000004</v>
      </c>
      <c r="D40" s="247">
        <f t="shared" si="9"/>
        <v>0.1687069761442391</v>
      </c>
      <c r="E40" s="215">
        <f t="shared" si="10"/>
        <v>0.1541267343036456</v>
      </c>
      <c r="F40" s="52">
        <f t="shared" ref="F40:F62" si="15">(C40-B40)/B40</f>
        <v>2.3922951418203581E-2</v>
      </c>
      <c r="H40" s="19">
        <v>30081.258999999998</v>
      </c>
      <c r="I40" s="140">
        <v>29747.428000000007</v>
      </c>
      <c r="J40" s="247">
        <f t="shared" si="11"/>
        <v>0.14598483549898614</v>
      </c>
      <c r="K40" s="215">
        <f t="shared" si="12"/>
        <v>0.14272285867887299</v>
      </c>
      <c r="L40" s="52">
        <f t="shared" ref="L40:L62" si="16">(I40-H40)/H40</f>
        <v>-1.1097640560855217E-2</v>
      </c>
      <c r="N40" s="27">
        <f t="shared" si="13"/>
        <v>1.8393538977292334</v>
      </c>
      <c r="O40" s="152">
        <f t="shared" si="14"/>
        <v>1.7764436345417081</v>
      </c>
      <c r="P40" s="52">
        <f t="shared" si="8"/>
        <v>-3.4202370335143742E-2</v>
      </c>
    </row>
    <row r="41" spans="1:16" ht="20.100000000000001" customHeight="1" x14ac:dyDescent="0.25">
      <c r="A41" s="38" t="s">
        <v>158</v>
      </c>
      <c r="B41" s="19">
        <v>166356.43999999997</v>
      </c>
      <c r="C41" s="140">
        <v>140857.60999999987</v>
      </c>
      <c r="D41" s="247">
        <f t="shared" si="9"/>
        <v>0.17160974551708691</v>
      </c>
      <c r="E41" s="215">
        <f t="shared" si="10"/>
        <v>0.12964635223453536</v>
      </c>
      <c r="F41" s="52">
        <f t="shared" si="15"/>
        <v>-0.15327828607056093</v>
      </c>
      <c r="H41" s="19">
        <v>29996.574999999993</v>
      </c>
      <c r="I41" s="140">
        <v>26283.048999999992</v>
      </c>
      <c r="J41" s="247">
        <f t="shared" si="11"/>
        <v>0.14557386268001613</v>
      </c>
      <c r="K41" s="215">
        <f t="shared" si="12"/>
        <v>0.12610138557447359</v>
      </c>
      <c r="L41" s="52">
        <f t="shared" si="16"/>
        <v>-0.12379833364309101</v>
      </c>
      <c r="N41" s="27">
        <f t="shared" si="13"/>
        <v>1.8031508127969076</v>
      </c>
      <c r="O41" s="152">
        <f t="shared" si="14"/>
        <v>1.8659303533547118</v>
      </c>
      <c r="P41" s="52">
        <f t="shared" si="8"/>
        <v>3.4816577799405175E-2</v>
      </c>
    </row>
    <row r="42" spans="1:16" ht="20.100000000000001" customHeight="1" x14ac:dyDescent="0.25">
      <c r="A42" s="38" t="s">
        <v>169</v>
      </c>
      <c r="B42" s="19">
        <v>91121.009999999966</v>
      </c>
      <c r="C42" s="140">
        <v>228918.13000000015</v>
      </c>
      <c r="D42" s="247">
        <f t="shared" si="9"/>
        <v>9.3998485044281585E-2</v>
      </c>
      <c r="E42" s="215">
        <f t="shared" si="10"/>
        <v>0.21069788501204303</v>
      </c>
      <c r="F42" s="52">
        <f t="shared" si="15"/>
        <v>1.5122431149523059</v>
      </c>
      <c r="H42" s="19">
        <v>15180.714000000002</v>
      </c>
      <c r="I42" s="140">
        <v>21423.75</v>
      </c>
      <c r="J42" s="247">
        <f t="shared" si="11"/>
        <v>7.3672250089238486E-2</v>
      </c>
      <c r="K42" s="215">
        <f t="shared" si="12"/>
        <v>0.10278733487888447</v>
      </c>
      <c r="L42" s="52">
        <f t="shared" si="16"/>
        <v>0.4112478503975503</v>
      </c>
      <c r="N42" s="27">
        <f t="shared" si="13"/>
        <v>1.6659949225760347</v>
      </c>
      <c r="O42" s="152">
        <f t="shared" si="14"/>
        <v>0.93586951806744123</v>
      </c>
      <c r="P42" s="52">
        <f t="shared" si="8"/>
        <v>-0.43825187857093911</v>
      </c>
    </row>
    <row r="43" spans="1:16" ht="20.100000000000001" customHeight="1" x14ac:dyDescent="0.25">
      <c r="A43" s="38" t="s">
        <v>171</v>
      </c>
      <c r="B43" s="19">
        <v>89055.439999999988</v>
      </c>
      <c r="C43" s="140">
        <v>91607.32</v>
      </c>
      <c r="D43" s="247">
        <f t="shared" si="9"/>
        <v>9.1867687210138674E-2</v>
      </c>
      <c r="E43" s="215">
        <f t="shared" si="10"/>
        <v>8.4316032878747602E-2</v>
      </c>
      <c r="F43" s="52">
        <f t="shared" si="15"/>
        <v>2.8654959202941668E-2</v>
      </c>
      <c r="H43" s="19">
        <v>21018.033999999996</v>
      </c>
      <c r="I43" s="140">
        <v>21062.097000000009</v>
      </c>
      <c r="J43" s="247">
        <f t="shared" si="11"/>
        <v>0.10200085827531677</v>
      </c>
      <c r="K43" s="215">
        <f t="shared" si="12"/>
        <v>0.10105218822991067</v>
      </c>
      <c r="L43" s="52">
        <f t="shared" si="16"/>
        <v>2.0964377543595584E-3</v>
      </c>
      <c r="N43" s="27">
        <f t="shared" si="13"/>
        <v>2.3601066930891585</v>
      </c>
      <c r="O43" s="152">
        <f t="shared" si="14"/>
        <v>2.2991718347398447</v>
      </c>
      <c r="P43" s="52">
        <f t="shared" si="8"/>
        <v>-2.5818687997344675E-2</v>
      </c>
    </row>
    <row r="44" spans="1:16" ht="20.100000000000001" customHeight="1" x14ac:dyDescent="0.25">
      <c r="A44" s="38" t="s">
        <v>161</v>
      </c>
      <c r="B44" s="19">
        <v>71637.99000000002</v>
      </c>
      <c r="C44" s="140">
        <v>63550.170000000013</v>
      </c>
      <c r="D44" s="247">
        <f t="shared" si="9"/>
        <v>7.3900218309887022E-2</v>
      </c>
      <c r="E44" s="215">
        <f t="shared" si="10"/>
        <v>5.8492031239097492E-2</v>
      </c>
      <c r="F44" s="52">
        <f t="shared" si="15"/>
        <v>-0.11289847746984533</v>
      </c>
      <c r="H44" s="19">
        <v>16720.321</v>
      </c>
      <c r="I44" s="140">
        <v>16355.799000000005</v>
      </c>
      <c r="J44" s="247">
        <f t="shared" si="11"/>
        <v>8.1143987712590196E-2</v>
      </c>
      <c r="K44" s="215">
        <f t="shared" si="12"/>
        <v>7.8472209068194146E-2</v>
      </c>
      <c r="L44" s="52">
        <f t="shared" si="16"/>
        <v>-2.1801136473396376E-2</v>
      </c>
      <c r="N44" s="27">
        <f t="shared" si="13"/>
        <v>2.3340019729755115</v>
      </c>
      <c r="O44" s="152">
        <f t="shared" si="14"/>
        <v>2.5736829657576052</v>
      </c>
      <c r="P44" s="52">
        <f t="shared" si="8"/>
        <v>0.10269099836129766</v>
      </c>
    </row>
    <row r="45" spans="1:16" ht="20.100000000000001" customHeight="1" x14ac:dyDescent="0.25">
      <c r="A45" s="38" t="s">
        <v>174</v>
      </c>
      <c r="B45" s="19">
        <v>44568.609999999993</v>
      </c>
      <c r="C45" s="140">
        <v>48534.91</v>
      </c>
      <c r="D45" s="247">
        <f t="shared" si="9"/>
        <v>4.5976024854524983E-2</v>
      </c>
      <c r="E45" s="215">
        <f t="shared" si="10"/>
        <v>4.4671878484460151E-2</v>
      </c>
      <c r="F45" s="52">
        <f t="shared" si="15"/>
        <v>8.8993127674388106E-2</v>
      </c>
      <c r="H45" s="19">
        <v>10089.471</v>
      </c>
      <c r="I45" s="140">
        <v>10662.554999999998</v>
      </c>
      <c r="J45" s="247">
        <f t="shared" si="11"/>
        <v>4.8964365627342632E-2</v>
      </c>
      <c r="K45" s="215">
        <f t="shared" si="12"/>
        <v>5.1157038868056427E-2</v>
      </c>
      <c r="L45" s="52">
        <f t="shared" si="16"/>
        <v>5.6800202904592215E-2</v>
      </c>
      <c r="N45" s="27">
        <f t="shared" si="13"/>
        <v>2.2638065221239794</v>
      </c>
      <c r="O45" s="152">
        <f t="shared" si="14"/>
        <v>2.1968836451947675</v>
      </c>
      <c r="P45" s="52">
        <f t="shared" si="8"/>
        <v>-2.9562100945986561E-2</v>
      </c>
    </row>
    <row r="46" spans="1:16" ht="20.100000000000001" customHeight="1" x14ac:dyDescent="0.25">
      <c r="A46" s="38" t="s">
        <v>165</v>
      </c>
      <c r="B46" s="19">
        <v>38149.070000000007</v>
      </c>
      <c r="C46" s="140">
        <v>34363.69</v>
      </c>
      <c r="D46" s="247">
        <f t="shared" si="9"/>
        <v>3.9353764689924457E-2</v>
      </c>
      <c r="E46" s="215">
        <f t="shared" si="10"/>
        <v>3.1628586185853819E-2</v>
      </c>
      <c r="F46" s="52">
        <f t="shared" si="15"/>
        <v>-9.9226009965642778E-2</v>
      </c>
      <c r="H46" s="19">
        <v>10636.082999999999</v>
      </c>
      <c r="I46" s="140">
        <v>9515.1639999999916</v>
      </c>
      <c r="J46" s="247">
        <f t="shared" si="11"/>
        <v>5.1617082486759044E-2</v>
      </c>
      <c r="K46" s="215">
        <f t="shared" si="12"/>
        <v>4.5652061310251707E-2</v>
      </c>
      <c r="L46" s="52">
        <f t="shared" si="16"/>
        <v>-0.10538832763903848</v>
      </c>
      <c r="N46" s="27">
        <f t="shared" si="13"/>
        <v>2.7880320542545327</v>
      </c>
      <c r="O46" s="152">
        <f t="shared" si="14"/>
        <v>2.768958746863329</v>
      </c>
      <c r="P46" s="52">
        <f t="shared" si="8"/>
        <v>-6.8411363356091553E-3</v>
      </c>
    </row>
    <row r="47" spans="1:16" ht="20.100000000000001" customHeight="1" x14ac:dyDescent="0.25">
      <c r="A47" s="38" t="s">
        <v>175</v>
      </c>
      <c r="B47" s="19">
        <v>37862.419999999969</v>
      </c>
      <c r="C47" s="140">
        <v>39570.549999999981</v>
      </c>
      <c r="D47" s="247">
        <f t="shared" si="9"/>
        <v>3.9058062680717723E-2</v>
      </c>
      <c r="E47" s="215">
        <f t="shared" si="10"/>
        <v>3.6421017390642192E-2</v>
      </c>
      <c r="F47" s="52">
        <f t="shared" si="15"/>
        <v>4.5114126355368024E-2</v>
      </c>
      <c r="H47" s="19">
        <v>8667.0139999999956</v>
      </c>
      <c r="I47" s="140">
        <v>8882.2919999999976</v>
      </c>
      <c r="J47" s="247">
        <f t="shared" si="11"/>
        <v>4.2061158845027369E-2</v>
      </c>
      <c r="K47" s="215">
        <f t="shared" si="12"/>
        <v>4.2615654229349965E-2</v>
      </c>
      <c r="L47" s="52">
        <f t="shared" si="16"/>
        <v>2.4838773769143809E-2</v>
      </c>
      <c r="N47" s="27">
        <f t="shared" si="13"/>
        <v>2.2890808352979031</v>
      </c>
      <c r="O47" s="152">
        <f t="shared" si="14"/>
        <v>2.2446723636643924</v>
      </c>
      <c r="P47" s="52">
        <f t="shared" si="8"/>
        <v>-1.940013255483454E-2</v>
      </c>
    </row>
    <row r="48" spans="1:16" ht="20.100000000000001" customHeight="1" x14ac:dyDescent="0.25">
      <c r="A48" s="38" t="s">
        <v>170</v>
      </c>
      <c r="B48" s="19">
        <v>33933.470000000008</v>
      </c>
      <c r="C48" s="140">
        <v>35489.990000000005</v>
      </c>
      <c r="D48" s="247">
        <f t="shared" si="9"/>
        <v>3.500504189204641E-2</v>
      </c>
      <c r="E48" s="215">
        <f t="shared" si="10"/>
        <v>3.2665240765764395E-2</v>
      </c>
      <c r="F48" s="52">
        <f t="shared" si="15"/>
        <v>4.5869756320234753E-2</v>
      </c>
      <c r="H48" s="19">
        <v>6781.8279999999986</v>
      </c>
      <c r="I48" s="140">
        <v>6542.5219999999981</v>
      </c>
      <c r="J48" s="247">
        <f t="shared" si="11"/>
        <v>3.2912320756335961E-2</v>
      </c>
      <c r="K48" s="215">
        <f t="shared" si="12"/>
        <v>3.138985470641082E-2</v>
      </c>
      <c r="L48" s="52">
        <f t="shared" si="16"/>
        <v>-3.5286356421896946E-2</v>
      </c>
      <c r="N48" s="27">
        <f t="shared" si="13"/>
        <v>1.9985660175631899</v>
      </c>
      <c r="O48" s="152">
        <f t="shared" si="14"/>
        <v>1.8434837541515221</v>
      </c>
      <c r="P48" s="52">
        <f t="shared" si="8"/>
        <v>-7.7596767906999806E-2</v>
      </c>
    </row>
    <row r="49" spans="1:16" ht="20.100000000000001" customHeight="1" x14ac:dyDescent="0.25">
      <c r="A49" s="38" t="s">
        <v>176</v>
      </c>
      <c r="B49" s="19">
        <v>15718.48</v>
      </c>
      <c r="C49" s="140">
        <v>18801.759999999995</v>
      </c>
      <c r="D49" s="247">
        <f t="shared" si="9"/>
        <v>1.6214847785366294E-2</v>
      </c>
      <c r="E49" s="215">
        <f t="shared" si="10"/>
        <v>1.7305274451193651E-2</v>
      </c>
      <c r="F49" s="52">
        <f t="shared" si="15"/>
        <v>0.19615637135397285</v>
      </c>
      <c r="H49" s="19">
        <v>4768.308</v>
      </c>
      <c r="I49" s="140">
        <v>5726.5530000000017</v>
      </c>
      <c r="J49" s="247">
        <f t="shared" si="11"/>
        <v>2.3140675694075824E-2</v>
      </c>
      <c r="K49" s="215">
        <f t="shared" si="12"/>
        <v>2.7474980846615586E-2</v>
      </c>
      <c r="L49" s="52">
        <f t="shared" si="16"/>
        <v>0.20096122146472117</v>
      </c>
      <c r="N49" s="27">
        <f t="shared" si="13"/>
        <v>3.0335681312696905</v>
      </c>
      <c r="O49" s="152">
        <f t="shared" si="14"/>
        <v>3.0457536953987301</v>
      </c>
      <c r="P49" s="52">
        <f t="shared" si="8"/>
        <v>4.0169080112070418E-3</v>
      </c>
    </row>
    <row r="50" spans="1:16" ht="20.100000000000001" customHeight="1" x14ac:dyDescent="0.25">
      <c r="A50" s="38" t="s">
        <v>177</v>
      </c>
      <c r="B50" s="19">
        <v>18946.509999999998</v>
      </c>
      <c r="C50" s="140">
        <v>16999.830000000005</v>
      </c>
      <c r="D50" s="247">
        <f t="shared" si="9"/>
        <v>1.9544814493126582E-2</v>
      </c>
      <c r="E50" s="215">
        <f t="shared" si="10"/>
        <v>1.5646765184410157E-2</v>
      </c>
      <c r="F50" s="52">
        <f t="shared" si="15"/>
        <v>-0.10274609941355918</v>
      </c>
      <c r="H50" s="19">
        <v>5839.1159999999991</v>
      </c>
      <c r="I50" s="140">
        <v>5146.3700000000008</v>
      </c>
      <c r="J50" s="247">
        <f t="shared" si="11"/>
        <v>2.8337324203069354E-2</v>
      </c>
      <c r="K50" s="215">
        <f t="shared" si="12"/>
        <v>2.4691366198758145E-2</v>
      </c>
      <c r="L50" s="52">
        <f t="shared" si="16"/>
        <v>-0.11863884875724312</v>
      </c>
      <c r="N50" s="27">
        <f t="shared" si="13"/>
        <v>3.0818952936451089</v>
      </c>
      <c r="O50" s="152">
        <f t="shared" si="14"/>
        <v>3.0273067436556711</v>
      </c>
      <c r="P50" s="52">
        <f t="shared" si="8"/>
        <v>-1.7712655618768051E-2</v>
      </c>
    </row>
    <row r="51" spans="1:16" ht="20.100000000000001" customHeight="1" x14ac:dyDescent="0.25">
      <c r="A51" s="38" t="s">
        <v>182</v>
      </c>
      <c r="B51" s="19">
        <v>9540.42</v>
      </c>
      <c r="C51" s="140">
        <v>11576.399999999998</v>
      </c>
      <c r="D51" s="247">
        <f t="shared" si="9"/>
        <v>9.8416932240562877E-3</v>
      </c>
      <c r="E51" s="215">
        <f t="shared" si="10"/>
        <v>1.0655001401826115E-2</v>
      </c>
      <c r="F51" s="52">
        <f t="shared" si="15"/>
        <v>0.21340569912016427</v>
      </c>
      <c r="H51" s="19">
        <v>2832.2879999999991</v>
      </c>
      <c r="I51" s="140">
        <v>3652.7960000000016</v>
      </c>
      <c r="J51" s="247">
        <f t="shared" si="11"/>
        <v>1.3745139382821455E-2</v>
      </c>
      <c r="K51" s="215">
        <f t="shared" si="12"/>
        <v>1.7525464295291435E-2</v>
      </c>
      <c r="L51" s="52">
        <f t="shared" si="16"/>
        <v>0.28969794032245405</v>
      </c>
      <c r="N51" s="27">
        <f t="shared" si="13"/>
        <v>2.9687246473425688</v>
      </c>
      <c r="O51" s="152">
        <f t="shared" si="14"/>
        <v>3.1553816385059279</v>
      </c>
      <c r="P51" s="52">
        <f t="shared" si="8"/>
        <v>6.2874470803630664E-2</v>
      </c>
    </row>
    <row r="52" spans="1:16" ht="20.100000000000001" customHeight="1" x14ac:dyDescent="0.25">
      <c r="A52" s="38" t="s">
        <v>183</v>
      </c>
      <c r="B52" s="19">
        <v>15781.079999999998</v>
      </c>
      <c r="C52" s="140">
        <v>11583.600000000002</v>
      </c>
      <c r="D52" s="247">
        <f t="shared" si="9"/>
        <v>1.6279424606494283E-2</v>
      </c>
      <c r="E52" s="215">
        <f t="shared" si="10"/>
        <v>1.0661628333350008E-2</v>
      </c>
      <c r="F52" s="52">
        <f t="shared" si="15"/>
        <v>-0.26598179592271226</v>
      </c>
      <c r="H52" s="19">
        <v>3565.0290000000005</v>
      </c>
      <c r="I52" s="140">
        <v>2521.7660000000001</v>
      </c>
      <c r="J52" s="247">
        <f t="shared" si="11"/>
        <v>1.7301143283734072E-2</v>
      </c>
      <c r="K52" s="215">
        <f t="shared" si="12"/>
        <v>1.2098983900026139E-2</v>
      </c>
      <c r="L52" s="52">
        <f t="shared" si="16"/>
        <v>-0.29263801220130337</v>
      </c>
      <c r="N52" s="27">
        <f t="shared" ref="N52" si="17">(H52/B52)*10</f>
        <v>2.2590526123687358</v>
      </c>
      <c r="O52" s="152">
        <f t="shared" ref="O52" si="18">(I52/C52)*10</f>
        <v>2.1770140543527052</v>
      </c>
      <c r="P52" s="52">
        <f t="shared" ref="P52" si="19">(O52-N52)/N52</f>
        <v>-3.6315470284691065E-2</v>
      </c>
    </row>
    <row r="53" spans="1:16" ht="20.100000000000001" customHeight="1" x14ac:dyDescent="0.25">
      <c r="A53" s="38" t="s">
        <v>186</v>
      </c>
      <c r="B53" s="19">
        <v>5602.2199999999966</v>
      </c>
      <c r="C53" s="140">
        <v>5291.3</v>
      </c>
      <c r="D53" s="247">
        <f t="shared" si="9"/>
        <v>5.7791303332214499E-3</v>
      </c>
      <c r="E53" s="215">
        <f t="shared" si="10"/>
        <v>4.8701503850491117E-3</v>
      </c>
      <c r="F53" s="52">
        <f t="shared" si="15"/>
        <v>-5.5499427012862153E-2</v>
      </c>
      <c r="H53" s="19">
        <v>1421.2760000000007</v>
      </c>
      <c r="I53" s="140">
        <v>1326.6880000000003</v>
      </c>
      <c r="J53" s="247">
        <f t="shared" si="11"/>
        <v>6.8974753702515284E-3</v>
      </c>
      <c r="K53" s="215">
        <f t="shared" si="12"/>
        <v>6.3652126138419984E-3</v>
      </c>
      <c r="L53" s="52">
        <f t="shared" si="16"/>
        <v>-6.6551465021572428E-2</v>
      </c>
      <c r="N53" s="27">
        <f t="shared" ref="N53" si="20">(H53/B53)*10</f>
        <v>2.5369871229619716</v>
      </c>
      <c r="O53" s="152">
        <f t="shared" ref="O53" si="21">(I53/C53)*10</f>
        <v>2.5073006633530519</v>
      </c>
      <c r="P53" s="52">
        <f t="shared" ref="P53" si="22">(O53-N53)/N53</f>
        <v>-1.1701462471066976E-2</v>
      </c>
    </row>
    <row r="54" spans="1:16" ht="20.100000000000001" customHeight="1" x14ac:dyDescent="0.25">
      <c r="A54" s="38" t="s">
        <v>187</v>
      </c>
      <c r="B54" s="19">
        <v>4881.34</v>
      </c>
      <c r="C54" s="140">
        <v>4851.2699999999986</v>
      </c>
      <c r="D54" s="247">
        <f t="shared" si="9"/>
        <v>5.035485943209515E-3</v>
      </c>
      <c r="E54" s="215">
        <f t="shared" si="10"/>
        <v>4.4651436241523249E-3</v>
      </c>
      <c r="F54" s="52">
        <f t="shared" si="15"/>
        <v>-6.1601937172992508E-3</v>
      </c>
      <c r="H54" s="19">
        <v>1284.6469999999999</v>
      </c>
      <c r="I54" s="140">
        <v>1216.7160000000001</v>
      </c>
      <c r="J54" s="247">
        <f t="shared" si="11"/>
        <v>6.2344126277848293E-3</v>
      </c>
      <c r="K54" s="215">
        <f t="shared" si="12"/>
        <v>5.8375865543845882E-3</v>
      </c>
      <c r="L54" s="52">
        <f t="shared" si="16"/>
        <v>-5.2879117765424914E-2</v>
      </c>
      <c r="N54" s="27">
        <f t="shared" ref="N54" si="23">(H54/B54)*10</f>
        <v>2.6317507077974489</v>
      </c>
      <c r="O54" s="152">
        <f t="shared" ref="O54" si="24">(I54/C54)*10</f>
        <v>2.5080360400472461</v>
      </c>
      <c r="P54" s="52">
        <f t="shared" ref="P54" si="25">(O54-N54)/N54</f>
        <v>-4.7008505548666278E-2</v>
      </c>
    </row>
    <row r="55" spans="1:16" ht="20.100000000000001" customHeight="1" x14ac:dyDescent="0.25">
      <c r="A55" s="38" t="s">
        <v>188</v>
      </c>
      <c r="B55" s="19">
        <v>2510.4199999999996</v>
      </c>
      <c r="C55" s="140">
        <v>4543.38</v>
      </c>
      <c r="D55" s="247">
        <f t="shared" si="9"/>
        <v>2.5896955798104678E-3</v>
      </c>
      <c r="E55" s="215">
        <f t="shared" si="10"/>
        <v>4.1817594648620249E-3</v>
      </c>
      <c r="F55" s="52">
        <f t="shared" si="15"/>
        <v>0.80980871726643378</v>
      </c>
      <c r="H55" s="19">
        <v>643.2120000000001</v>
      </c>
      <c r="I55" s="140">
        <v>912.16500000000008</v>
      </c>
      <c r="J55" s="247">
        <f t="shared" si="11"/>
        <v>3.121518218734591E-3</v>
      </c>
      <c r="K55" s="215">
        <f t="shared" si="12"/>
        <v>4.3764051260772588E-3</v>
      </c>
      <c r="L55" s="52">
        <f t="shared" si="16"/>
        <v>0.41814051976642214</v>
      </c>
      <c r="N55" s="27">
        <f t="shared" ref="N55:N56" si="26">(H55/B55)*10</f>
        <v>2.5621688801077118</v>
      </c>
      <c r="O55" s="152">
        <f t="shared" ref="O55:O56" si="27">(I55/C55)*10</f>
        <v>2.0076793048347268</v>
      </c>
      <c r="P55" s="52">
        <f t="shared" ref="P55:P56" si="28">(O55-N55)/N55</f>
        <v>-0.21641414021454927</v>
      </c>
    </row>
    <row r="56" spans="1:16" ht="20.100000000000001" customHeight="1" x14ac:dyDescent="0.25">
      <c r="A56" s="38" t="s">
        <v>184</v>
      </c>
      <c r="B56" s="19">
        <v>2449.6299999999997</v>
      </c>
      <c r="C56" s="140">
        <v>2885.62</v>
      </c>
      <c r="D56" s="247">
        <f t="shared" si="9"/>
        <v>2.5269859159706806E-3</v>
      </c>
      <c r="E56" s="215">
        <f t="shared" si="10"/>
        <v>2.6559452977728379E-3</v>
      </c>
      <c r="F56" s="52">
        <f t="shared" si="15"/>
        <v>0.17798198095222556</v>
      </c>
      <c r="H56" s="19">
        <v>671.59600000000023</v>
      </c>
      <c r="I56" s="140">
        <v>807.48199999999986</v>
      </c>
      <c r="J56" s="247">
        <f t="shared" si="11"/>
        <v>3.259266228909406E-3</v>
      </c>
      <c r="K56" s="215">
        <f t="shared" si="12"/>
        <v>3.8741547461425465E-3</v>
      </c>
      <c r="L56" s="52">
        <f t="shared" si="16"/>
        <v>0.20233295016646849</v>
      </c>
      <c r="N56" s="27">
        <f t="shared" si="26"/>
        <v>2.741622204169611</v>
      </c>
      <c r="O56" s="152">
        <f t="shared" si="27"/>
        <v>2.7982963799807314</v>
      </c>
      <c r="P56" s="52">
        <f t="shared" si="28"/>
        <v>2.0671767147540317E-2</v>
      </c>
    </row>
    <row r="57" spans="1:16" ht="20.100000000000001" customHeight="1" x14ac:dyDescent="0.25">
      <c r="A57" s="38" t="s">
        <v>185</v>
      </c>
      <c r="B57" s="19">
        <v>2280.7600000000002</v>
      </c>
      <c r="C57" s="140">
        <v>1661.86</v>
      </c>
      <c r="D57" s="247">
        <f t="shared" si="9"/>
        <v>2.3527832357169414E-3</v>
      </c>
      <c r="E57" s="215">
        <f t="shared" si="10"/>
        <v>1.5295878364291792E-3</v>
      </c>
      <c r="F57" s="52">
        <f t="shared" si="15"/>
        <v>-0.27135691611568086</v>
      </c>
      <c r="H57" s="19">
        <v>831.38299999999981</v>
      </c>
      <c r="I57" s="140">
        <v>582.74199999999973</v>
      </c>
      <c r="J57" s="247">
        <f t="shared" si="11"/>
        <v>4.0347151191927697E-3</v>
      </c>
      <c r="K57" s="215">
        <f t="shared" si="12"/>
        <v>2.7958922738545245E-3</v>
      </c>
      <c r="L57" s="52">
        <f t="shared" si="16"/>
        <v>-0.29906914141857621</v>
      </c>
      <c r="N57" s="27">
        <f t="shared" si="13"/>
        <v>3.645201599466843</v>
      </c>
      <c r="O57" s="152">
        <f t="shared" si="14"/>
        <v>3.5065649332675424</v>
      </c>
      <c r="P57" s="52">
        <f t="shared" si="8"/>
        <v>-3.8032647143460586E-2</v>
      </c>
    </row>
    <row r="58" spans="1:16" ht="20.100000000000001" customHeight="1" x14ac:dyDescent="0.25">
      <c r="A58" s="38" t="s">
        <v>190</v>
      </c>
      <c r="B58" s="19">
        <v>449.71999999999997</v>
      </c>
      <c r="C58" s="140">
        <v>1314.3999999999999</v>
      </c>
      <c r="D58" s="247">
        <f t="shared" si="9"/>
        <v>4.6392153350927881E-4</v>
      </c>
      <c r="E58" s="215">
        <f t="shared" si="10"/>
        <v>1.2097831659721716E-3</v>
      </c>
      <c r="F58" s="52">
        <f t="shared" si="15"/>
        <v>1.9227074624210618</v>
      </c>
      <c r="H58" s="19">
        <v>147.35099999999997</v>
      </c>
      <c r="I58" s="140">
        <v>405.83299999999997</v>
      </c>
      <c r="J58" s="247">
        <f t="shared" si="11"/>
        <v>7.1509678154132788E-4</v>
      </c>
      <c r="K58" s="215">
        <f t="shared" si="12"/>
        <v>1.9471144162857726E-3</v>
      </c>
      <c r="L58" s="52">
        <f t="shared" si="16"/>
        <v>1.754192370598096</v>
      </c>
      <c r="N58" s="27">
        <f t="shared" si="13"/>
        <v>3.2765053811260336</v>
      </c>
      <c r="O58" s="152">
        <f t="shared" si="14"/>
        <v>3.0875912964090082</v>
      </c>
      <c r="P58" s="52">
        <f t="shared" si="8"/>
        <v>-5.7657187381789522E-2</v>
      </c>
    </row>
    <row r="59" spans="1:16" ht="20.100000000000001" customHeight="1" x14ac:dyDescent="0.25">
      <c r="A59" s="38" t="s">
        <v>189</v>
      </c>
      <c r="B59" s="19">
        <v>611.15</v>
      </c>
      <c r="C59" s="140">
        <v>829.62999999999988</v>
      </c>
      <c r="D59" s="247">
        <f t="shared" si="9"/>
        <v>6.3044926888774296E-4</v>
      </c>
      <c r="E59" s="215">
        <f t="shared" si="10"/>
        <v>7.6359738891166511E-4</v>
      </c>
      <c r="F59" s="52">
        <f>(C59-B59)/B59</f>
        <v>0.35748997791049647</v>
      </c>
      <c r="H59" s="19">
        <v>205.09099999999998</v>
      </c>
      <c r="I59" s="140">
        <v>266.26900000000006</v>
      </c>
      <c r="J59" s="247">
        <f t="shared" si="11"/>
        <v>9.9530993358099029E-4</v>
      </c>
      <c r="K59" s="215">
        <f t="shared" si="12"/>
        <v>1.2775112139968819E-3</v>
      </c>
      <c r="L59" s="52">
        <f>(I59-H59)/H59</f>
        <v>0.29829685359182062</v>
      </c>
      <c r="N59" s="27">
        <f t="shared" si="13"/>
        <v>3.3558209932095231</v>
      </c>
      <c r="O59" s="152">
        <f t="shared" si="14"/>
        <v>3.2094909779058147</v>
      </c>
      <c r="P59" s="52">
        <f>(O59-N59)/N59</f>
        <v>-4.3604833392426469E-2</v>
      </c>
    </row>
    <row r="60" spans="1:16" ht="20.100000000000001" customHeight="1" x14ac:dyDescent="0.25">
      <c r="A60" s="38" t="s">
        <v>203</v>
      </c>
      <c r="B60" s="19">
        <v>236.88000000000002</v>
      </c>
      <c r="C60" s="140">
        <v>300.4899999999999</v>
      </c>
      <c r="D60" s="247">
        <f t="shared" si="9"/>
        <v>2.4436034167410383E-4</v>
      </c>
      <c r="E60" s="215">
        <f t="shared" si="10"/>
        <v>2.7657314633519305E-4</v>
      </c>
      <c r="F60" s="52">
        <f>(C60-B60)/B60</f>
        <v>0.26853259034110039</v>
      </c>
      <c r="H60" s="19">
        <v>99.84899999999999</v>
      </c>
      <c r="I60" s="140">
        <v>156.43399999999997</v>
      </c>
      <c r="J60" s="247">
        <f t="shared" si="11"/>
        <v>4.8456880876356491E-4</v>
      </c>
      <c r="K60" s="215">
        <f t="shared" si="12"/>
        <v>7.5054245612665433E-4</v>
      </c>
      <c r="L60" s="52">
        <f>(I60-H60)/H60</f>
        <v>0.56670572564572486</v>
      </c>
      <c r="N60" s="27">
        <f t="shared" si="13"/>
        <v>4.2151722391084085</v>
      </c>
      <c r="O60" s="152">
        <f t="shared" si="14"/>
        <v>5.2059635927984305</v>
      </c>
      <c r="P60" s="52">
        <f>(O60-N60)/N60</f>
        <v>0.2350535867781274</v>
      </c>
    </row>
    <row r="61" spans="1:16" ht="20.100000000000001" customHeight="1" thickBot="1" x14ac:dyDescent="0.3">
      <c r="A61" s="8" t="s">
        <v>17</v>
      </c>
      <c r="B61" s="19">
        <f>B62-SUM(B39:B60)</f>
        <v>713.94999999995343</v>
      </c>
      <c r="C61" s="140">
        <f>C62-SUM(C39:C60)</f>
        <v>537.46000000019558</v>
      </c>
      <c r="D61" s="247">
        <f t="shared" si="9"/>
        <v>7.3649555022887135E-4</v>
      </c>
      <c r="E61" s="215">
        <f t="shared" si="10"/>
        <v>4.9468203011536829E-4</v>
      </c>
      <c r="F61" s="52">
        <f t="shared" si="15"/>
        <v>-0.24720218502663963</v>
      </c>
      <c r="H61" s="19">
        <f>H62-SUM(H39:H60)</f>
        <v>290.89299999998184</v>
      </c>
      <c r="I61" s="140">
        <f>I62-SUM(I39:I60)</f>
        <v>207.56999999997788</v>
      </c>
      <c r="J61" s="247">
        <f t="shared" si="11"/>
        <v>1.4117084245976515E-3</v>
      </c>
      <c r="K61" s="215">
        <f t="shared" si="12"/>
        <v>9.9588387190887575E-4</v>
      </c>
      <c r="L61" s="52">
        <f t="shared" si="16"/>
        <v>-0.28643865613819913</v>
      </c>
      <c r="N61" s="27">
        <f t="shared" si="13"/>
        <v>4.0744169759787212</v>
      </c>
      <c r="O61" s="152">
        <f t="shared" si="14"/>
        <v>3.8620548505917158</v>
      </c>
      <c r="P61" s="52">
        <f t="shared" si="8"/>
        <v>-5.2120862110828406E-2</v>
      </c>
    </row>
    <row r="62" spans="1:16" ht="26.25" customHeight="1" thickBot="1" x14ac:dyDescent="0.3">
      <c r="A62" s="12" t="s">
        <v>18</v>
      </c>
      <c r="B62" s="17">
        <v>969388.06999999972</v>
      </c>
      <c r="C62" s="145">
        <v>1086475.6900000002</v>
      </c>
      <c r="D62" s="253">
        <f>SUM(D39:D61)</f>
        <v>1.0000000000000002</v>
      </c>
      <c r="E62" s="254">
        <f>SUM(E39:E61)</f>
        <v>1</v>
      </c>
      <c r="F62" s="57">
        <f t="shared" si="15"/>
        <v>0.12078508455339304</v>
      </c>
      <c r="G62" s="1"/>
      <c r="H62" s="17">
        <v>206057.42299999998</v>
      </c>
      <c r="I62" s="145">
        <v>208427.91599999997</v>
      </c>
      <c r="J62" s="253">
        <f>SUM(J39:J61)</f>
        <v>1</v>
      </c>
      <c r="K62" s="254">
        <f>SUM(K39:K61)</f>
        <v>1.0000000000000002</v>
      </c>
      <c r="L62" s="57">
        <f t="shared" si="16"/>
        <v>1.1504040793521852E-2</v>
      </c>
      <c r="M62" s="1"/>
      <c r="N62" s="29">
        <f t="shared" si="13"/>
        <v>2.125644304659124</v>
      </c>
      <c r="O62" s="146">
        <f t="shared" si="14"/>
        <v>1.9183854541651082</v>
      </c>
      <c r="P62" s="57">
        <f t="shared" si="8"/>
        <v>-9.7504013272461693E-2</v>
      </c>
    </row>
    <row r="64" spans="1:16" ht="15.75" thickBot="1" x14ac:dyDescent="0.3"/>
    <row r="65" spans="1:16" x14ac:dyDescent="0.25">
      <c r="A65" s="375" t="s">
        <v>15</v>
      </c>
      <c r="B65" s="360" t="s">
        <v>1</v>
      </c>
      <c r="C65" s="362"/>
      <c r="D65" s="360" t="s">
        <v>104</v>
      </c>
      <c r="E65" s="362"/>
      <c r="F65" s="130" t="s">
        <v>0</v>
      </c>
      <c r="H65" s="373" t="s">
        <v>19</v>
      </c>
      <c r="I65" s="374"/>
      <c r="J65" s="360" t="s">
        <v>104</v>
      </c>
      <c r="K65" s="361"/>
      <c r="L65" s="130" t="s">
        <v>0</v>
      </c>
      <c r="N65" s="371" t="s">
        <v>22</v>
      </c>
      <c r="O65" s="362"/>
      <c r="P65" s="130" t="s">
        <v>0</v>
      </c>
    </row>
    <row r="66" spans="1:16" x14ac:dyDescent="0.25">
      <c r="A66" s="376"/>
      <c r="B66" s="365" t="str">
        <f>B5</f>
        <v>jan-dez</v>
      </c>
      <c r="C66" s="367"/>
      <c r="D66" s="365" t="str">
        <f>B5</f>
        <v>jan-dez</v>
      </c>
      <c r="E66" s="367"/>
      <c r="F66" s="131" t="str">
        <f>F37</f>
        <v>2024/2023</v>
      </c>
      <c r="H66" s="368" t="str">
        <f>B5</f>
        <v>jan-dez</v>
      </c>
      <c r="I66" s="367"/>
      <c r="J66" s="365" t="str">
        <f>B5</f>
        <v>jan-dez</v>
      </c>
      <c r="K66" s="366"/>
      <c r="L66" s="131" t="str">
        <f>F66</f>
        <v>2024/2023</v>
      </c>
      <c r="N66" s="368" t="str">
        <f>B5</f>
        <v>jan-dez</v>
      </c>
      <c r="O66" s="366"/>
      <c r="P66" s="131" t="str">
        <f>P37</f>
        <v>2024/2023</v>
      </c>
    </row>
    <row r="67" spans="1:16" ht="19.5" customHeight="1" thickBot="1" x14ac:dyDescent="0.3">
      <c r="A67" s="377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159</v>
      </c>
      <c r="B68" s="39">
        <v>248598.44000000006</v>
      </c>
      <c r="C68" s="147">
        <v>276991.5299999998</v>
      </c>
      <c r="D68" s="247">
        <f>B68/$B$96</f>
        <v>0.15606670169463258</v>
      </c>
      <c r="E68" s="246">
        <f>C68/$C$96</f>
        <v>0.15894681694359925</v>
      </c>
      <c r="F68" s="61">
        <f t="shared" ref="F68:F80" si="29">(C68-B68)/B68</f>
        <v>0.11421266360319771</v>
      </c>
      <c r="H68" s="19">
        <v>73396.15700000005</v>
      </c>
      <c r="I68" s="147">
        <v>80191.401999999973</v>
      </c>
      <c r="J68" s="245">
        <f>H68/$H$96</f>
        <v>0.19334330915870143</v>
      </c>
      <c r="K68" s="246">
        <f>I68/$I$96</f>
        <v>0.1941199121858409</v>
      </c>
      <c r="L68" s="61">
        <f t="shared" ref="L68:L80" si="30">(I68-H68)/H68</f>
        <v>9.2583117124237418E-2</v>
      </c>
      <c r="N68" s="41">
        <f t="shared" ref="N68:N96" si="31">(H68/B68)*10</f>
        <v>2.9523981325063837</v>
      </c>
      <c r="O68" s="149">
        <f t="shared" ref="O68:O96" si="32">(I68/C68)*10</f>
        <v>2.895084986894727</v>
      </c>
      <c r="P68" s="61">
        <f t="shared" si="8"/>
        <v>-1.941240409978235E-2</v>
      </c>
    </row>
    <row r="69" spans="1:16" ht="20.100000000000001" customHeight="1" x14ac:dyDescent="0.25">
      <c r="A69" s="38" t="s">
        <v>157</v>
      </c>
      <c r="B69" s="19">
        <v>198031.35000000009</v>
      </c>
      <c r="C69" s="140">
        <v>199801.68999999994</v>
      </c>
      <c r="D69" s="247">
        <f t="shared" ref="D69:D95" si="33">B69/$B$96</f>
        <v>0.12432137396612539</v>
      </c>
      <c r="E69" s="215">
        <f t="shared" ref="E69:E95" si="34">C69/$C$96</f>
        <v>0.11465275723576016</v>
      </c>
      <c r="F69" s="52">
        <f t="shared" si="29"/>
        <v>8.9396956592976314E-3</v>
      </c>
      <c r="H69" s="19">
        <v>61864.754000000001</v>
      </c>
      <c r="I69" s="140">
        <v>63180.277000000016</v>
      </c>
      <c r="J69" s="214">
        <f t="shared" ref="J69:J96" si="35">H69/$H$96</f>
        <v>0.1629667920985155</v>
      </c>
      <c r="K69" s="215">
        <f t="shared" ref="K69:K96" si="36">I69/$I$96</f>
        <v>0.15294095772408509</v>
      </c>
      <c r="L69" s="52">
        <f t="shared" si="30"/>
        <v>2.126449900697925E-2</v>
      </c>
      <c r="N69" s="40">
        <f t="shared" si="31"/>
        <v>3.123987893836</v>
      </c>
      <c r="O69" s="143">
        <f t="shared" si="32"/>
        <v>3.1621492791177106</v>
      </c>
      <c r="P69" s="52">
        <f t="shared" si="8"/>
        <v>1.2215599604917677E-2</v>
      </c>
    </row>
    <row r="70" spans="1:16" ht="20.100000000000001" customHeight="1" x14ac:dyDescent="0.25">
      <c r="A70" s="38" t="s">
        <v>160</v>
      </c>
      <c r="B70" s="19">
        <v>160196.52000000002</v>
      </c>
      <c r="C70" s="140">
        <v>168783.82999999987</v>
      </c>
      <c r="D70" s="247">
        <f t="shared" si="33"/>
        <v>0.10056918498506362</v>
      </c>
      <c r="E70" s="215">
        <f t="shared" si="34"/>
        <v>9.685369271056618E-2</v>
      </c>
      <c r="F70" s="52">
        <f t="shared" si="29"/>
        <v>5.3604847346246043E-2</v>
      </c>
      <c r="H70" s="19">
        <v>44581.708999999988</v>
      </c>
      <c r="I70" s="140">
        <v>48249.750000000044</v>
      </c>
      <c r="J70" s="214">
        <f t="shared" si="35"/>
        <v>0.11743905264699694</v>
      </c>
      <c r="K70" s="215">
        <f t="shared" si="36"/>
        <v>0.11679852202844376</v>
      </c>
      <c r="L70" s="52">
        <f t="shared" si="30"/>
        <v>8.2276814466669651E-2</v>
      </c>
      <c r="N70" s="40">
        <f t="shared" si="31"/>
        <v>2.7829386680809289</v>
      </c>
      <c r="O70" s="143">
        <f t="shared" si="32"/>
        <v>2.8586713549514831</v>
      </c>
      <c r="P70" s="52">
        <f t="shared" si="8"/>
        <v>2.7213207297442241E-2</v>
      </c>
    </row>
    <row r="71" spans="1:16" ht="20.100000000000001" customHeight="1" x14ac:dyDescent="0.25">
      <c r="A71" s="38" t="s">
        <v>164</v>
      </c>
      <c r="B71" s="19">
        <v>333717.86000000016</v>
      </c>
      <c r="C71" s="140">
        <v>355774.67999999993</v>
      </c>
      <c r="D71" s="247">
        <f t="shared" si="33"/>
        <v>0.20950350978385532</v>
      </c>
      <c r="E71" s="215">
        <f t="shared" si="34"/>
        <v>0.20415517014230589</v>
      </c>
      <c r="F71" s="52">
        <f t="shared" si="29"/>
        <v>6.6094215035418735E-2</v>
      </c>
      <c r="H71" s="19">
        <v>41933.56400000002</v>
      </c>
      <c r="I71" s="140">
        <v>41666.347999999998</v>
      </c>
      <c r="J71" s="214">
        <f t="shared" si="35"/>
        <v>0.11046319534929044</v>
      </c>
      <c r="K71" s="215">
        <f t="shared" si="36"/>
        <v>0.10086203275090128</v>
      </c>
      <c r="L71" s="52">
        <f t="shared" si="30"/>
        <v>-6.3723655828543946E-3</v>
      </c>
      <c r="N71" s="40">
        <f t="shared" si="31"/>
        <v>1.2565573805369601</v>
      </c>
      <c r="O71" s="143">
        <f t="shared" si="32"/>
        <v>1.1711442759220529</v>
      </c>
      <c r="P71" s="52">
        <f t="shared" si="8"/>
        <v>-6.7973899113471348E-2</v>
      </c>
    </row>
    <row r="72" spans="1:16" ht="20.100000000000001" customHeight="1" x14ac:dyDescent="0.25">
      <c r="A72" s="38" t="s">
        <v>162</v>
      </c>
      <c r="B72" s="19">
        <v>107333.11000000002</v>
      </c>
      <c r="C72" s="140">
        <v>110274.41</v>
      </c>
      <c r="D72" s="247">
        <f t="shared" si="33"/>
        <v>6.7382258956762489E-2</v>
      </c>
      <c r="E72" s="215">
        <f t="shared" si="34"/>
        <v>6.3279070157247846E-2</v>
      </c>
      <c r="F72" s="52">
        <f t="shared" si="29"/>
        <v>2.740347316871735E-2</v>
      </c>
      <c r="H72" s="19">
        <v>37440.861999999986</v>
      </c>
      <c r="I72" s="140">
        <v>39439.979999999967</v>
      </c>
      <c r="J72" s="214">
        <f t="shared" si="35"/>
        <v>9.8628326777848441E-2</v>
      </c>
      <c r="K72" s="215">
        <f t="shared" si="36"/>
        <v>9.5472647481725265E-2</v>
      </c>
      <c r="L72" s="52">
        <f t="shared" si="30"/>
        <v>5.3394016409130246E-2</v>
      </c>
      <c r="N72" s="40">
        <f t="shared" si="31"/>
        <v>3.4882863265585042</v>
      </c>
      <c r="O72" s="143">
        <f t="shared" si="32"/>
        <v>3.5765305840221648</v>
      </c>
      <c r="P72" s="52">
        <f t="shared" ref="P72:P80" si="37">(O72-N72)/N72</f>
        <v>2.5297309109003442E-2</v>
      </c>
    </row>
    <row r="73" spans="1:16" ht="20.100000000000001" customHeight="1" x14ac:dyDescent="0.25">
      <c r="A73" s="38" t="s">
        <v>167</v>
      </c>
      <c r="B73" s="19">
        <v>53993.599999999977</v>
      </c>
      <c r="C73" s="140">
        <v>151571.35000000003</v>
      </c>
      <c r="D73" s="247">
        <f t="shared" si="33"/>
        <v>3.3896443857891097E-2</v>
      </c>
      <c r="E73" s="215">
        <f t="shared" si="34"/>
        <v>8.6976607632530248E-2</v>
      </c>
      <c r="F73" s="52">
        <f t="shared" si="29"/>
        <v>1.8072095581698591</v>
      </c>
      <c r="H73" s="19">
        <v>10506.704999999998</v>
      </c>
      <c r="I73" s="140">
        <v>29891.164000000008</v>
      </c>
      <c r="J73" s="214">
        <f t="shared" si="35"/>
        <v>2.7677213577466629E-2</v>
      </c>
      <c r="K73" s="215">
        <f t="shared" si="36"/>
        <v>7.235775888807347E-2</v>
      </c>
      <c r="L73" s="52">
        <f t="shared" si="30"/>
        <v>1.844960813118862</v>
      </c>
      <c r="N73" s="40">
        <f t="shared" si="31"/>
        <v>1.945916738280093</v>
      </c>
      <c r="O73" s="143">
        <f t="shared" si="32"/>
        <v>1.9720853578199309</v>
      </c>
      <c r="P73" s="52">
        <f t="shared" si="37"/>
        <v>1.3447964666241112E-2</v>
      </c>
    </row>
    <row r="74" spans="1:16" ht="20.100000000000001" customHeight="1" x14ac:dyDescent="0.25">
      <c r="A74" s="38" t="s">
        <v>168</v>
      </c>
      <c r="B74" s="19">
        <v>84869.329999999987</v>
      </c>
      <c r="C74" s="140">
        <v>74639.830000000016</v>
      </c>
      <c r="D74" s="247">
        <f t="shared" si="33"/>
        <v>5.3279805006553244E-2</v>
      </c>
      <c r="E74" s="215">
        <f t="shared" si="34"/>
        <v>4.2830780405853482E-2</v>
      </c>
      <c r="F74" s="52">
        <f t="shared" si="29"/>
        <v>-0.12053235250001353</v>
      </c>
      <c r="H74" s="19">
        <v>28448.36399999999</v>
      </c>
      <c r="I74" s="140">
        <v>24967.263000000024</v>
      </c>
      <c r="J74" s="214">
        <f t="shared" si="35"/>
        <v>7.4939902315474996E-2</v>
      </c>
      <c r="K74" s="215">
        <f t="shared" si="36"/>
        <v>6.0438435794909796E-2</v>
      </c>
      <c r="L74" s="52">
        <f t="shared" si="30"/>
        <v>-0.12236559543459044</v>
      </c>
      <c r="N74" s="40">
        <f t="shared" si="31"/>
        <v>3.3520193926357136</v>
      </c>
      <c r="O74" s="143">
        <f t="shared" si="32"/>
        <v>3.3450321363272155</v>
      </c>
      <c r="P74" s="52">
        <f t="shared" si="37"/>
        <v>-2.0844916123841199E-3</v>
      </c>
    </row>
    <row r="75" spans="1:16" ht="20.100000000000001" customHeight="1" x14ac:dyDescent="0.25">
      <c r="A75" s="38" t="s">
        <v>173</v>
      </c>
      <c r="B75" s="19">
        <v>39537.950000000012</v>
      </c>
      <c r="C75" s="140">
        <v>34816.130000000005</v>
      </c>
      <c r="D75" s="247">
        <f t="shared" si="33"/>
        <v>2.4821384431323458E-2</v>
      </c>
      <c r="E75" s="215">
        <f t="shared" si="34"/>
        <v>1.9978636320737167E-2</v>
      </c>
      <c r="F75" s="52">
        <f t="shared" si="29"/>
        <v>-0.11942500812510526</v>
      </c>
      <c r="H75" s="19">
        <v>11101.292000000001</v>
      </c>
      <c r="I75" s="140">
        <v>10410.102999999999</v>
      </c>
      <c r="J75" s="214">
        <f t="shared" si="35"/>
        <v>2.9243500190575613E-2</v>
      </c>
      <c r="K75" s="215">
        <f t="shared" si="36"/>
        <v>2.519981232159477E-2</v>
      </c>
      <c r="L75" s="52">
        <f t="shared" si="30"/>
        <v>-6.2262032203098706E-2</v>
      </c>
      <c r="N75" s="40">
        <f t="shared" si="31"/>
        <v>2.8077560925642322</v>
      </c>
      <c r="O75" s="143">
        <f t="shared" si="32"/>
        <v>2.9900230151943936</v>
      </c>
      <c r="P75" s="52">
        <f t="shared" si="37"/>
        <v>6.4915511398179526E-2</v>
      </c>
    </row>
    <row r="76" spans="1:16" ht="20.100000000000001" customHeight="1" x14ac:dyDescent="0.25">
      <c r="A76" s="38" t="s">
        <v>178</v>
      </c>
      <c r="B76" s="19">
        <v>105326.36000000002</v>
      </c>
      <c r="C76" s="140">
        <v>89810.69</v>
      </c>
      <c r="D76" s="247">
        <f t="shared" si="33"/>
        <v>6.6122448743851647E-2</v>
      </c>
      <c r="E76" s="215">
        <f t="shared" si="34"/>
        <v>5.1536317023875601E-2</v>
      </c>
      <c r="F76" s="52">
        <f t="shared" si="29"/>
        <v>-0.14731041687949731</v>
      </c>
      <c r="H76" s="19">
        <v>7995.6620000000003</v>
      </c>
      <c r="I76" s="140">
        <v>7072.6210000000037</v>
      </c>
      <c r="J76" s="214">
        <f t="shared" si="35"/>
        <v>2.1062516256736438E-2</v>
      </c>
      <c r="K76" s="215">
        <f t="shared" si="36"/>
        <v>1.7120745281941019E-2</v>
      </c>
      <c r="L76" s="52">
        <f t="shared" si="30"/>
        <v>-0.11544272381698932</v>
      </c>
      <c r="N76" s="40">
        <f t="shared" si="31"/>
        <v>0.75913209190937569</v>
      </c>
      <c r="O76" s="143">
        <f t="shared" si="32"/>
        <v>0.78750324710788921</v>
      </c>
      <c r="P76" s="52">
        <f t="shared" si="37"/>
        <v>3.7373146914595777E-2</v>
      </c>
    </row>
    <row r="77" spans="1:16" ht="20.100000000000001" customHeight="1" x14ac:dyDescent="0.25">
      <c r="A77" s="38" t="s">
        <v>172</v>
      </c>
      <c r="B77" s="19">
        <v>2679.93</v>
      </c>
      <c r="C77" s="140">
        <v>2840.5199999999982</v>
      </c>
      <c r="D77" s="247">
        <f t="shared" si="33"/>
        <v>1.6824234129244598E-3</v>
      </c>
      <c r="E77" s="215">
        <f t="shared" si="34"/>
        <v>1.6299834600163859E-3</v>
      </c>
      <c r="F77" s="52">
        <f t="shared" si="29"/>
        <v>5.9923206949434628E-2</v>
      </c>
      <c r="H77" s="19">
        <v>5216.2680000000037</v>
      </c>
      <c r="I77" s="140">
        <v>5774.3850000000002</v>
      </c>
      <c r="J77" s="214">
        <f t="shared" si="35"/>
        <v>1.3740917206041744E-2</v>
      </c>
      <c r="K77" s="215">
        <f t="shared" si="36"/>
        <v>1.3978095920149113E-2</v>
      </c>
      <c r="L77" s="52">
        <f t="shared" si="30"/>
        <v>0.106995461122779</v>
      </c>
      <c r="N77" s="40">
        <f t="shared" si="31"/>
        <v>19.464194960316142</v>
      </c>
      <c r="O77" s="143">
        <f t="shared" si="32"/>
        <v>20.328619407714093</v>
      </c>
      <c r="P77" s="52">
        <f t="shared" si="37"/>
        <v>4.4411004367781517E-2</v>
      </c>
    </row>
    <row r="78" spans="1:16" ht="20.100000000000001" customHeight="1" x14ac:dyDescent="0.25">
      <c r="A78" s="38" t="s">
        <v>180</v>
      </c>
      <c r="B78" s="19">
        <v>18772.02</v>
      </c>
      <c r="C78" s="140">
        <v>15130.230000000001</v>
      </c>
      <c r="D78" s="247">
        <f t="shared" si="33"/>
        <v>1.1784817497429493E-2</v>
      </c>
      <c r="E78" s="215">
        <f t="shared" si="34"/>
        <v>8.6822217925745081E-3</v>
      </c>
      <c r="F78" s="52">
        <f t="shared" si="29"/>
        <v>-0.1940009652663911</v>
      </c>
      <c r="H78" s="19">
        <v>6751.0460000000003</v>
      </c>
      <c r="I78" s="140">
        <v>5409.472999999999</v>
      </c>
      <c r="J78" s="214">
        <f t="shared" si="35"/>
        <v>1.7783895332866187E-2</v>
      </c>
      <c r="K78" s="215">
        <f t="shared" si="36"/>
        <v>1.3094750778040738E-2</v>
      </c>
      <c r="L78" s="52">
        <f t="shared" si="30"/>
        <v>-0.19872076119759829</v>
      </c>
      <c r="N78" s="40">
        <f t="shared" si="31"/>
        <v>3.5963343316276033</v>
      </c>
      <c r="O78" s="143">
        <f t="shared" si="32"/>
        <v>3.575274797541081</v>
      </c>
      <c r="P78" s="52">
        <f t="shared" si="37"/>
        <v>-5.8558332303302032E-3</v>
      </c>
    </row>
    <row r="79" spans="1:16" ht="20.100000000000001" customHeight="1" x14ac:dyDescent="0.25">
      <c r="A79" s="38" t="s">
        <v>179</v>
      </c>
      <c r="B79" s="19">
        <v>14267.939999999995</v>
      </c>
      <c r="C79" s="140">
        <v>15636.530000000002</v>
      </c>
      <c r="D79" s="247">
        <f t="shared" si="33"/>
        <v>8.9572176550139042E-3</v>
      </c>
      <c r="E79" s="215">
        <f t="shared" si="34"/>
        <v>8.9727533240568768E-3</v>
      </c>
      <c r="F79" s="52">
        <f t="shared" si="29"/>
        <v>9.5920644465844959E-2</v>
      </c>
      <c r="H79" s="19">
        <v>5161.8459999999995</v>
      </c>
      <c r="I79" s="140">
        <v>5197.18</v>
      </c>
      <c r="J79" s="214">
        <f t="shared" si="35"/>
        <v>1.3597556436198772E-2</v>
      </c>
      <c r="K79" s="215">
        <f t="shared" si="36"/>
        <v>1.2580851563288656E-2</v>
      </c>
      <c r="L79" s="52">
        <f t="shared" si="30"/>
        <v>6.8452255259069611E-3</v>
      </c>
      <c r="N79" s="40">
        <f t="shared" si="31"/>
        <v>3.6177934586212173</v>
      </c>
      <c r="O79" s="143">
        <f t="shared" si="32"/>
        <v>3.3237425439020036</v>
      </c>
      <c r="P79" s="52">
        <f t="shared" si="37"/>
        <v>-8.1279077449401937E-2</v>
      </c>
    </row>
    <row r="80" spans="1:16" ht="20.100000000000001" customHeight="1" x14ac:dyDescent="0.25">
      <c r="A80" s="38" t="s">
        <v>191</v>
      </c>
      <c r="B80" s="19">
        <v>12410.760000000007</v>
      </c>
      <c r="C80" s="140">
        <v>12482.55</v>
      </c>
      <c r="D80" s="247">
        <f t="shared" si="33"/>
        <v>7.7913054431221649E-3</v>
      </c>
      <c r="E80" s="215">
        <f t="shared" si="34"/>
        <v>7.1628962439368666E-3</v>
      </c>
      <c r="F80" s="52">
        <f t="shared" si="29"/>
        <v>5.7844966786878265E-3</v>
      </c>
      <c r="H80" s="19">
        <v>4148.1509999999998</v>
      </c>
      <c r="I80" s="140">
        <v>4392.3310000000001</v>
      </c>
      <c r="J80" s="214">
        <f t="shared" si="35"/>
        <v>1.0927237528662105E-2</v>
      </c>
      <c r="K80" s="215">
        <f t="shared" si="36"/>
        <v>1.0632547713920092E-2</v>
      </c>
      <c r="L80" s="52">
        <f t="shared" si="30"/>
        <v>5.8864780959034593E-2</v>
      </c>
      <c r="N80" s="40">
        <f t="shared" si="31"/>
        <v>3.34238273884919</v>
      </c>
      <c r="O80" s="143">
        <f t="shared" si="32"/>
        <v>3.5187770127097426</v>
      </c>
      <c r="P80" s="52">
        <f t="shared" si="37"/>
        <v>5.2775007425177954E-2</v>
      </c>
    </row>
    <row r="81" spans="1:16" ht="20.100000000000001" customHeight="1" x14ac:dyDescent="0.25">
      <c r="A81" s="38" t="s">
        <v>181</v>
      </c>
      <c r="B81" s="19">
        <v>12535.94</v>
      </c>
      <c r="C81" s="140">
        <v>21090.6</v>
      </c>
      <c r="D81" s="247">
        <f t="shared" si="33"/>
        <v>7.8698917356111002E-3</v>
      </c>
      <c r="E81" s="215">
        <f t="shared" si="34"/>
        <v>1.2102477420268685E-2</v>
      </c>
      <c r="F81" s="52">
        <f t="shared" ref="F81:F83" si="38">(C81-B81)/B81</f>
        <v>0.68241073266145158</v>
      </c>
      <c r="H81" s="19">
        <v>2733.6450000000009</v>
      </c>
      <c r="I81" s="140">
        <v>4239.0329999999994</v>
      </c>
      <c r="J81" s="214">
        <f t="shared" si="35"/>
        <v>7.201085069959973E-3</v>
      </c>
      <c r="K81" s="215">
        <f t="shared" si="36"/>
        <v>1.0261458126307381E-2</v>
      </c>
      <c r="L81" s="52">
        <f t="shared" ref="L81:L87" si="39">(I81-H81)/H81</f>
        <v>0.55068891534928566</v>
      </c>
      <c r="N81" s="40">
        <f t="shared" si="31"/>
        <v>2.1806462060284275</v>
      </c>
      <c r="O81" s="143">
        <f t="shared" si="32"/>
        <v>2.0099157918693638</v>
      </c>
      <c r="P81" s="52">
        <f t="shared" ref="P81:P83" si="40">(O81-N81)/N81</f>
        <v>-7.8293495610189806E-2</v>
      </c>
    </row>
    <row r="82" spans="1:16" ht="20.100000000000001" customHeight="1" x14ac:dyDescent="0.25">
      <c r="A82" s="38" t="s">
        <v>194</v>
      </c>
      <c r="B82" s="19">
        <v>24626.630000000023</v>
      </c>
      <c r="C82" s="140">
        <v>33954.54</v>
      </c>
      <c r="D82" s="247">
        <f t="shared" si="33"/>
        <v>1.5460261608858415E-2</v>
      </c>
      <c r="E82" s="215">
        <f t="shared" si="34"/>
        <v>1.9484227744379485E-2</v>
      </c>
      <c r="F82" s="52">
        <f t="shared" si="38"/>
        <v>0.37877330353361255</v>
      </c>
      <c r="H82" s="19">
        <v>2791.0539999999992</v>
      </c>
      <c r="I82" s="140">
        <v>3760.6240000000003</v>
      </c>
      <c r="J82" s="214">
        <f t="shared" si="35"/>
        <v>7.352314323495571E-3</v>
      </c>
      <c r="K82" s="215">
        <f t="shared" si="36"/>
        <v>9.1033699678173246E-3</v>
      </c>
      <c r="L82" s="52">
        <f t="shared" si="39"/>
        <v>0.34738489473869061</v>
      </c>
      <c r="N82" s="40">
        <f t="shared" si="31"/>
        <v>1.133347924584077</v>
      </c>
      <c r="O82" s="143">
        <f t="shared" si="32"/>
        <v>1.1075467374907746</v>
      </c>
      <c r="P82" s="52">
        <f t="shared" si="40"/>
        <v>-2.2765460220674112E-2</v>
      </c>
    </row>
    <row r="83" spans="1:16" ht="20.100000000000001" customHeight="1" x14ac:dyDescent="0.25">
      <c r="A83" s="38" t="s">
        <v>195</v>
      </c>
      <c r="B83" s="19">
        <v>10284.280000000001</v>
      </c>
      <c r="C83" s="140">
        <v>15623.13</v>
      </c>
      <c r="D83" s="247">
        <f t="shared" si="33"/>
        <v>6.4563303732077951E-3</v>
      </c>
      <c r="E83" s="215">
        <f t="shared" si="34"/>
        <v>8.9650639649380449E-3</v>
      </c>
      <c r="F83" s="52">
        <f t="shared" si="38"/>
        <v>0.51912725052215603</v>
      </c>
      <c r="H83" s="19">
        <v>2236.9800000000009</v>
      </c>
      <c r="I83" s="140">
        <v>3559.5339999999997</v>
      </c>
      <c r="J83" s="214">
        <f t="shared" si="35"/>
        <v>5.8927487950333939E-3</v>
      </c>
      <c r="K83" s="215">
        <f t="shared" si="36"/>
        <v>8.6165899369425557E-3</v>
      </c>
      <c r="L83" s="52">
        <f t="shared" si="39"/>
        <v>0.59122298813578944</v>
      </c>
      <c r="N83" s="40">
        <f t="shared" si="31"/>
        <v>2.1751449785497874</v>
      </c>
      <c r="O83" s="143">
        <f t="shared" si="32"/>
        <v>2.2783744358524824</v>
      </c>
      <c r="P83" s="52">
        <f t="shared" si="40"/>
        <v>4.7458656007159671E-2</v>
      </c>
    </row>
    <row r="84" spans="1:16" ht="20.100000000000001" customHeight="1" x14ac:dyDescent="0.25">
      <c r="A84" s="38" t="s">
        <v>192</v>
      </c>
      <c r="B84" s="19">
        <v>15518.409999999991</v>
      </c>
      <c r="C84" s="140">
        <v>14092.890000000001</v>
      </c>
      <c r="D84" s="247">
        <f t="shared" si="33"/>
        <v>9.742245624087589E-3</v>
      </c>
      <c r="E84" s="215">
        <f t="shared" si="34"/>
        <v>8.086962106878438E-3</v>
      </c>
      <c r="F84" s="52">
        <f t="shared" ref="F84:F87" si="41">(C84-B84)/B84</f>
        <v>-9.1859926371322217E-2</v>
      </c>
      <c r="H84" s="19">
        <v>3851.3509999999969</v>
      </c>
      <c r="I84" s="140">
        <v>3461.2129999999997</v>
      </c>
      <c r="J84" s="214">
        <f t="shared" si="35"/>
        <v>1.0145394221003598E-2</v>
      </c>
      <c r="K84" s="215">
        <f t="shared" si="36"/>
        <v>8.3785835745394648E-3</v>
      </c>
      <c r="L84" s="52">
        <f t="shared" ref="L84:L85" si="42">(I84-H84)/H84</f>
        <v>-0.10129899871499573</v>
      </c>
      <c r="N84" s="40">
        <f t="shared" si="31"/>
        <v>2.4817948488279402</v>
      </c>
      <c r="O84" s="143">
        <f t="shared" si="32"/>
        <v>2.455999443691109</v>
      </c>
      <c r="P84" s="52">
        <f t="shared" ref="P84:P86" si="43">(O84-N84)/N84</f>
        <v>-1.0393850704063401E-2</v>
      </c>
    </row>
    <row r="85" spans="1:16" ht="20.100000000000001" customHeight="1" x14ac:dyDescent="0.25">
      <c r="A85" s="38" t="s">
        <v>193</v>
      </c>
      <c r="B85" s="19">
        <v>10042.659999999998</v>
      </c>
      <c r="C85" s="140">
        <v>12467.030000000004</v>
      </c>
      <c r="D85" s="247">
        <f t="shared" si="33"/>
        <v>6.3046446407331366E-3</v>
      </c>
      <c r="E85" s="215">
        <f t="shared" si="34"/>
        <v>7.153990359345508E-3</v>
      </c>
      <c r="F85" s="52">
        <f t="shared" si="41"/>
        <v>0.2414071570679488</v>
      </c>
      <c r="H85" s="19">
        <v>2660.556</v>
      </c>
      <c r="I85" s="140">
        <v>3197.1559999999995</v>
      </c>
      <c r="J85" s="214">
        <f t="shared" si="35"/>
        <v>7.0085508869631649E-3</v>
      </c>
      <c r="K85" s="215">
        <f t="shared" si="36"/>
        <v>7.7393788671313475E-3</v>
      </c>
      <c r="L85" s="52">
        <f t="shared" si="42"/>
        <v>0.20168716614121238</v>
      </c>
      <c r="N85" s="40">
        <f t="shared" si="31"/>
        <v>2.6492542812362467</v>
      </c>
      <c r="O85" s="143">
        <f t="shared" si="32"/>
        <v>2.5644888959118557</v>
      </c>
      <c r="P85" s="52">
        <f t="shared" si="43"/>
        <v>-3.1995941622046248E-2</v>
      </c>
    </row>
    <row r="86" spans="1:16" ht="20.100000000000001" customHeight="1" x14ac:dyDescent="0.25">
      <c r="A86" s="38" t="s">
        <v>196</v>
      </c>
      <c r="B86" s="19">
        <v>7803.21</v>
      </c>
      <c r="C86" s="140">
        <v>10472.85</v>
      </c>
      <c r="D86" s="247">
        <f t="shared" si="33"/>
        <v>4.8987485493898258E-3</v>
      </c>
      <c r="E86" s="215">
        <f t="shared" si="34"/>
        <v>6.0096645259433545E-3</v>
      </c>
      <c r="F86" s="52">
        <f t="shared" si="41"/>
        <v>0.34212074261746134</v>
      </c>
      <c r="H86" s="19">
        <v>1923.9720000000007</v>
      </c>
      <c r="I86" s="140">
        <v>2869.6680000000001</v>
      </c>
      <c r="J86" s="214">
        <f t="shared" si="35"/>
        <v>5.068209677635915E-3</v>
      </c>
      <c r="K86" s="215">
        <f t="shared" si="36"/>
        <v>6.9466262750028729E-3</v>
      </c>
      <c r="L86" s="52">
        <f t="shared" si="39"/>
        <v>0.49153314081493865</v>
      </c>
      <c r="N86" s="40">
        <f t="shared" si="31"/>
        <v>2.4656160733851844</v>
      </c>
      <c r="O86" s="143">
        <f t="shared" si="32"/>
        <v>2.7401022644265889</v>
      </c>
      <c r="P86" s="52">
        <f t="shared" si="43"/>
        <v>0.11132560093370368</v>
      </c>
    </row>
    <row r="87" spans="1:16" ht="20.100000000000001" customHeight="1" x14ac:dyDescent="0.25">
      <c r="A87" s="38" t="s">
        <v>197</v>
      </c>
      <c r="B87" s="19">
        <v>6013.0200000000032</v>
      </c>
      <c r="C87" s="140">
        <v>7517.130000000001</v>
      </c>
      <c r="D87" s="247">
        <f t="shared" si="33"/>
        <v>3.7748917435839898E-3</v>
      </c>
      <c r="E87" s="215">
        <f t="shared" si="34"/>
        <v>4.3135755308158306E-3</v>
      </c>
      <c r="F87" s="52">
        <f t="shared" si="41"/>
        <v>0.25014219144456479</v>
      </c>
      <c r="H87" s="19">
        <v>2059.0210000000002</v>
      </c>
      <c r="I87" s="140">
        <v>2430.9539999999997</v>
      </c>
      <c r="J87" s="214">
        <f t="shared" si="35"/>
        <v>5.423961553835282E-3</v>
      </c>
      <c r="K87" s="215">
        <f t="shared" si="36"/>
        <v>5.8846280927700801E-3</v>
      </c>
      <c r="L87" s="52">
        <f t="shared" si="39"/>
        <v>0.18063584587044013</v>
      </c>
      <c r="N87" s="40">
        <f t="shared" ref="N87" si="44">(H87/B87)*10</f>
        <v>3.4242709985997037</v>
      </c>
      <c r="O87" s="143">
        <f t="shared" ref="O87" si="45">(I87/C87)*10</f>
        <v>3.233885804821786</v>
      </c>
      <c r="P87" s="52">
        <f t="shared" ref="P87" si="46">(O87-N87)/N87</f>
        <v>-5.5598751925817924E-2</v>
      </c>
    </row>
    <row r="88" spans="1:16" ht="20.100000000000001" customHeight="1" x14ac:dyDescent="0.25">
      <c r="A88" s="38" t="s">
        <v>199</v>
      </c>
      <c r="B88" s="19">
        <v>46632.499999999985</v>
      </c>
      <c r="C88" s="140">
        <v>39283.049999999967</v>
      </c>
      <c r="D88" s="247">
        <f t="shared" si="33"/>
        <v>2.9275245921796412E-2</v>
      </c>
      <c r="E88" s="215">
        <f t="shared" si="34"/>
        <v>2.2541901397982296E-2</v>
      </c>
      <c r="F88" s="52">
        <f t="shared" ref="F88:F94" si="47">(C88-B88)/B88</f>
        <v>-0.15760360263764586</v>
      </c>
      <c r="H88" s="19">
        <v>2487.0929999999998</v>
      </c>
      <c r="I88" s="140">
        <v>2297.8440000000005</v>
      </c>
      <c r="J88" s="214">
        <f t="shared" si="35"/>
        <v>6.5516072020697464E-3</v>
      </c>
      <c r="K88" s="215">
        <f t="shared" si="36"/>
        <v>5.5624077441215163E-3</v>
      </c>
      <c r="L88" s="52">
        <f t="shared" ref="L88:L94" si="48">(I88-H88)/H88</f>
        <v>-7.6092450101383158E-2</v>
      </c>
      <c r="N88" s="40">
        <f t="shared" si="31"/>
        <v>0.53333898032488092</v>
      </c>
      <c r="O88" s="143">
        <f t="shared" si="32"/>
        <v>0.58494541538908074</v>
      </c>
      <c r="P88" s="52">
        <f t="shared" ref="P88:P93" si="49">(O88-N88)/N88</f>
        <v>9.6761041228908495E-2</v>
      </c>
    </row>
    <row r="89" spans="1:16" ht="20.100000000000001" customHeight="1" x14ac:dyDescent="0.25">
      <c r="A89" s="38" t="s">
        <v>200</v>
      </c>
      <c r="B89" s="19">
        <v>2981.7699999999995</v>
      </c>
      <c r="C89" s="140">
        <v>4448.16</v>
      </c>
      <c r="D89" s="247">
        <f t="shared" si="33"/>
        <v>1.8719144380471753E-3</v>
      </c>
      <c r="E89" s="215">
        <f t="shared" si="34"/>
        <v>2.5524999744787895E-3</v>
      </c>
      <c r="F89" s="52">
        <f t="shared" si="47"/>
        <v>0.49178508067355986</v>
      </c>
      <c r="H89" s="19">
        <v>1022.245</v>
      </c>
      <c r="I89" s="140">
        <v>1596.02</v>
      </c>
      <c r="J89" s="214">
        <f t="shared" si="35"/>
        <v>2.6928416847620045E-3</v>
      </c>
      <c r="K89" s="215">
        <f t="shared" si="36"/>
        <v>3.8634972642933203E-3</v>
      </c>
      <c r="L89" s="52">
        <f t="shared" si="48"/>
        <v>0.5612891234488796</v>
      </c>
      <c r="N89" s="40">
        <f t="shared" si="31"/>
        <v>3.4283160673023079</v>
      </c>
      <c r="O89" s="143">
        <f t="shared" si="32"/>
        <v>3.5880453940505737</v>
      </c>
      <c r="P89" s="52">
        <f t="shared" si="49"/>
        <v>4.6591190430687004E-2</v>
      </c>
    </row>
    <row r="90" spans="1:16" ht="20.100000000000001" customHeight="1" x14ac:dyDescent="0.25">
      <c r="A90" s="38" t="s">
        <v>202</v>
      </c>
      <c r="B90" s="19">
        <v>5016.8000000000011</v>
      </c>
      <c r="C90" s="140">
        <v>6681.0099999999993</v>
      </c>
      <c r="D90" s="247">
        <f t="shared" si="33"/>
        <v>3.1494784483025425E-3</v>
      </c>
      <c r="E90" s="215">
        <f t="shared" si="34"/>
        <v>3.8337824751116275E-3</v>
      </c>
      <c r="F90" s="52">
        <f t="shared" si="47"/>
        <v>0.33172739594960887</v>
      </c>
      <c r="H90" s="19">
        <v>1017.1610000000002</v>
      </c>
      <c r="I90" s="140">
        <v>1344.6399999999996</v>
      </c>
      <c r="J90" s="214">
        <f t="shared" si="35"/>
        <v>2.6794491936025181E-3</v>
      </c>
      <c r="K90" s="215">
        <f t="shared" si="36"/>
        <v>3.2549798633221194E-3</v>
      </c>
      <c r="L90" s="52">
        <f t="shared" si="48"/>
        <v>0.32195394829333746</v>
      </c>
      <c r="N90" s="40">
        <f t="shared" si="31"/>
        <v>2.0275095678520172</v>
      </c>
      <c r="O90" s="143">
        <f t="shared" si="32"/>
        <v>2.0126298269273653</v>
      </c>
      <c r="P90" s="52">
        <f t="shared" si="49"/>
        <v>-7.3389251328741332E-3</v>
      </c>
    </row>
    <row r="91" spans="1:16" ht="20.100000000000001" customHeight="1" x14ac:dyDescent="0.25">
      <c r="A91" s="38" t="s">
        <v>198</v>
      </c>
      <c r="B91" s="19">
        <v>1971.3700000000006</v>
      </c>
      <c r="C91" s="140">
        <v>2693.58</v>
      </c>
      <c r="D91" s="247">
        <f t="shared" si="33"/>
        <v>1.2375991326403651E-3</v>
      </c>
      <c r="E91" s="215">
        <f t="shared" si="34"/>
        <v>1.5456644727834831E-3</v>
      </c>
      <c r="F91" s="52">
        <f t="shared" si="47"/>
        <v>0.36634929008760364</v>
      </c>
      <c r="H91" s="19">
        <v>661.8739999999998</v>
      </c>
      <c r="I91" s="140">
        <v>1122.981</v>
      </c>
      <c r="J91" s="214">
        <f t="shared" si="35"/>
        <v>1.7435369185079572E-3</v>
      </c>
      <c r="K91" s="215">
        <f t="shared" si="36"/>
        <v>2.718408304002066E-3</v>
      </c>
      <c r="L91" s="52">
        <f t="shared" si="48"/>
        <v>0.69666885237975862</v>
      </c>
      <c r="N91" s="40">
        <f t="shared" si="31"/>
        <v>3.3574316338383947</v>
      </c>
      <c r="O91" s="143">
        <f t="shared" si="32"/>
        <v>4.1691020871850846</v>
      </c>
      <c r="P91" s="52">
        <f t="shared" si="49"/>
        <v>0.2417533823075185</v>
      </c>
    </row>
    <row r="92" spans="1:16" ht="20.100000000000001" customHeight="1" x14ac:dyDescent="0.25">
      <c r="A92" s="38" t="s">
        <v>201</v>
      </c>
      <c r="B92" s="19">
        <v>4445.07</v>
      </c>
      <c r="C92" s="140">
        <v>3430.3800000000006</v>
      </c>
      <c r="D92" s="247">
        <f t="shared" si="33"/>
        <v>2.7905541712239233E-3</v>
      </c>
      <c r="E92" s="215">
        <f t="shared" si="34"/>
        <v>1.9684644577651323E-3</v>
      </c>
      <c r="F92" s="52">
        <f t="shared" si="47"/>
        <v>-0.22827312055828125</v>
      </c>
      <c r="H92" s="19">
        <v>1431.9390000000003</v>
      </c>
      <c r="I92" s="140">
        <v>1015.6530000000001</v>
      </c>
      <c r="J92" s="214">
        <f t="shared" si="35"/>
        <v>3.7720752160552715E-3</v>
      </c>
      <c r="K92" s="215">
        <f t="shared" si="36"/>
        <v>2.4585986309515573E-3</v>
      </c>
      <c r="L92" s="52">
        <f t="shared" si="48"/>
        <v>-0.29071489777148335</v>
      </c>
      <c r="N92" s="40">
        <f t="shared" si="31"/>
        <v>3.2214093366358694</v>
      </c>
      <c r="O92" s="143">
        <f t="shared" si="32"/>
        <v>2.9607594493904466</v>
      </c>
      <c r="P92" s="52">
        <f t="shared" si="49"/>
        <v>-8.0911756317693095E-2</v>
      </c>
    </row>
    <row r="93" spans="1:16" ht="20.100000000000001" customHeight="1" x14ac:dyDescent="0.25">
      <c r="A93" s="38" t="s">
        <v>204</v>
      </c>
      <c r="B93" s="19">
        <v>1861.6799999999996</v>
      </c>
      <c r="C93" s="140">
        <v>3692.3899999999994</v>
      </c>
      <c r="D93" s="247">
        <f t="shared" si="33"/>
        <v>1.1687372503659454E-3</v>
      </c>
      <c r="E93" s="215">
        <f t="shared" si="34"/>
        <v>2.1188143818490651E-3</v>
      </c>
      <c r="F93" s="52">
        <f t="shared" si="47"/>
        <v>0.98336448798934306</v>
      </c>
      <c r="H93" s="19">
        <v>570.9</v>
      </c>
      <c r="I93" s="140">
        <v>1013.9790000000002</v>
      </c>
      <c r="J93" s="214">
        <f t="shared" si="35"/>
        <v>1.5038893003444659E-3</v>
      </c>
      <c r="K93" s="215">
        <f t="shared" si="36"/>
        <v>2.4545463669320418E-3</v>
      </c>
      <c r="L93" s="52">
        <f t="shared" si="48"/>
        <v>0.77610614818707335</v>
      </c>
      <c r="N93" s="40">
        <f t="shared" si="31"/>
        <v>3.066585019981952</v>
      </c>
      <c r="O93" s="143">
        <f t="shared" si="32"/>
        <v>2.7461319091428593</v>
      </c>
      <c r="P93" s="52">
        <f t="shared" si="49"/>
        <v>-0.1044983617773554</v>
      </c>
    </row>
    <row r="94" spans="1:16" ht="20.100000000000001" customHeight="1" x14ac:dyDescent="0.25">
      <c r="A94" s="38" t="s">
        <v>211</v>
      </c>
      <c r="B94" s="19">
        <v>2510.5899999999997</v>
      </c>
      <c r="C94" s="140">
        <v>2602.7000000000021</v>
      </c>
      <c r="D94" s="247">
        <f t="shared" si="33"/>
        <v>1.5761140762087142E-3</v>
      </c>
      <c r="E94" s="215">
        <f t="shared" si="34"/>
        <v>1.4935145506402537E-3</v>
      </c>
      <c r="F94" s="52">
        <f t="shared" si="47"/>
        <v>3.6688587144855359E-2</v>
      </c>
      <c r="H94" s="19">
        <v>912.15700000000027</v>
      </c>
      <c r="I94" s="140">
        <v>903.822</v>
      </c>
      <c r="J94" s="214">
        <f t="shared" si="35"/>
        <v>2.4028431468458701E-3</v>
      </c>
      <c r="K94" s="215">
        <f t="shared" si="36"/>
        <v>2.1878885129309892E-3</v>
      </c>
      <c r="L94" s="52">
        <f t="shared" si="48"/>
        <v>-9.1376813421376601E-3</v>
      </c>
      <c r="N94" s="40">
        <f t="shared" ref="N94" si="50">(H94/B94)*10</f>
        <v>3.6332376055030902</v>
      </c>
      <c r="O94" s="143">
        <f t="shared" ref="O94" si="51">(I94/C94)*10</f>
        <v>3.4726322664924858</v>
      </c>
      <c r="P94" s="52">
        <f t="shared" ref="P94" si="52">(O94-N94)/N94</f>
        <v>-4.4204468974818271E-2</v>
      </c>
    </row>
    <row r="95" spans="1:16" ht="20.100000000000001" customHeight="1" thickBot="1" x14ac:dyDescent="0.3">
      <c r="A95" s="8" t="s">
        <v>17</v>
      </c>
      <c r="B95" s="19">
        <f>B96-SUM(B68:B94)</f>
        <v>60919.560000000056</v>
      </c>
      <c r="C95" s="140">
        <f>C96-SUM(C68:C94)</f>
        <v>56064.579999999143</v>
      </c>
      <c r="D95" s="247">
        <f t="shared" si="33"/>
        <v>3.8244466851394071E-2</v>
      </c>
      <c r="E95" s="215">
        <f t="shared" si="34"/>
        <v>3.2171693243759639E-2</v>
      </c>
      <c r="F95" s="52">
        <f>(C95-B95)/B95</f>
        <v>-7.9694928853736108E-2</v>
      </c>
      <c r="H95" s="19">
        <f>H96-SUM(H68:H94)</f>
        <v>14709.379000000015</v>
      </c>
      <c r="I95" s="140">
        <f>I96-SUM(I68:I94)</f>
        <v>14447.004000000015</v>
      </c>
      <c r="J95" s="214">
        <f t="shared" si="35"/>
        <v>3.8748077934509725E-2</v>
      </c>
      <c r="K95" s="215">
        <f t="shared" si="36"/>
        <v>3.4971968040021249E-2</v>
      </c>
      <c r="L95" s="52">
        <f>(I95-H95)/H95</f>
        <v>-1.7837258799300756E-2</v>
      </c>
      <c r="N95" s="40">
        <f t="shared" si="31"/>
        <v>2.4145576560303459</v>
      </c>
      <c r="O95" s="143">
        <f t="shared" si="32"/>
        <v>2.5768504820691129</v>
      </c>
      <c r="P95" s="52">
        <f>(O95-N95)/N95</f>
        <v>6.7214309682538123E-2</v>
      </c>
    </row>
    <row r="96" spans="1:16" ht="26.25" customHeight="1" thickBot="1" x14ac:dyDescent="0.3">
      <c r="A96" s="12" t="s">
        <v>18</v>
      </c>
      <c r="B96" s="17">
        <v>1592898.6600000006</v>
      </c>
      <c r="C96" s="145">
        <v>1742667.9899999986</v>
      </c>
      <c r="D96" s="243">
        <f>SUM(D68:D95)</f>
        <v>0.99999999999999978</v>
      </c>
      <c r="E96" s="244">
        <f>SUM(E68:E95)</f>
        <v>1.0000000000000002</v>
      </c>
      <c r="F96" s="57">
        <f>(C96-B96)/B96</f>
        <v>9.4023137667777257E-2</v>
      </c>
      <c r="G96" s="1"/>
      <c r="H96" s="17">
        <v>379615.70700000017</v>
      </c>
      <c r="I96" s="145">
        <v>413102.40200000012</v>
      </c>
      <c r="J96" s="255">
        <f t="shared" si="35"/>
        <v>1</v>
      </c>
      <c r="K96" s="244">
        <f t="shared" si="36"/>
        <v>1</v>
      </c>
      <c r="L96" s="57">
        <f>(I96-H96)/H96</f>
        <v>8.8212090233663415E-2</v>
      </c>
      <c r="M96" s="1"/>
      <c r="N96" s="37">
        <f t="shared" si="31"/>
        <v>2.3831755059672157</v>
      </c>
      <c r="O96" s="150">
        <f t="shared" si="32"/>
        <v>2.3705169565890771</v>
      </c>
      <c r="P96" s="57">
        <f>(O96-N96)/N96</f>
        <v>-5.3116312023361043E-3</v>
      </c>
    </row>
  </sheetData>
  <mergeCells count="33"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133</v>
      </c>
      <c r="B1" s="4"/>
    </row>
    <row r="3" spans="1:19" ht="15.75" thickBot="1" x14ac:dyDescent="0.3"/>
    <row r="4" spans="1:19" x14ac:dyDescent="0.25">
      <c r="A4" s="347" t="s">
        <v>16</v>
      </c>
      <c r="B4" s="339"/>
      <c r="C4" s="339"/>
      <c r="D4" s="339"/>
      <c r="E4" s="360" t="s">
        <v>1</v>
      </c>
      <c r="F4" s="361"/>
      <c r="G4" s="362" t="s">
        <v>104</v>
      </c>
      <c r="H4" s="362"/>
      <c r="I4" s="130" t="s">
        <v>0</v>
      </c>
      <c r="K4" s="364" t="s">
        <v>19</v>
      </c>
      <c r="L4" s="361"/>
      <c r="M4" s="362" t="s">
        <v>104</v>
      </c>
      <c r="N4" s="362"/>
      <c r="O4" s="130" t="s">
        <v>0</v>
      </c>
      <c r="Q4" s="371" t="s">
        <v>22</v>
      </c>
      <c r="R4" s="362"/>
      <c r="S4" s="130" t="s">
        <v>0</v>
      </c>
    </row>
    <row r="5" spans="1:19" x14ac:dyDescent="0.25">
      <c r="A5" s="363"/>
      <c r="B5" s="340"/>
      <c r="C5" s="340"/>
      <c r="D5" s="340"/>
      <c r="E5" s="365" t="s">
        <v>206</v>
      </c>
      <c r="F5" s="366"/>
      <c r="G5" s="367" t="str">
        <f>E5</f>
        <v>jan-dez</v>
      </c>
      <c r="H5" s="367"/>
      <c r="I5" s="131" t="s">
        <v>149</v>
      </c>
      <c r="K5" s="368" t="str">
        <f>E5</f>
        <v>jan-dez</v>
      </c>
      <c r="L5" s="366"/>
      <c r="M5" s="356" t="str">
        <f>E5</f>
        <v>jan-dez</v>
      </c>
      <c r="N5" s="357"/>
      <c r="O5" s="131" t="str">
        <f>I5</f>
        <v>2024/2023</v>
      </c>
      <c r="Q5" s="368" t="str">
        <f>E5</f>
        <v>jan-dez</v>
      </c>
      <c r="R5" s="366"/>
      <c r="S5" s="131" t="str">
        <f>O5</f>
        <v>2024/2023</v>
      </c>
    </row>
    <row r="6" spans="1:19" ht="15.75" thickBot="1" x14ac:dyDescent="0.3">
      <c r="A6" s="348"/>
      <c r="B6" s="372"/>
      <c r="C6" s="372"/>
      <c r="D6" s="37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591622.05999999924</v>
      </c>
      <c r="F7" s="145">
        <v>579021.95000000019</v>
      </c>
      <c r="G7" s="243">
        <f>E7/E15</f>
        <v>0.40471733135566379</v>
      </c>
      <c r="H7" s="244">
        <f>F7/F15</f>
        <v>0.36519673698552291</v>
      </c>
      <c r="I7" s="164">
        <f t="shared" ref="I7:I18" si="0">(F7-E7)/E7</f>
        <v>-2.1297566219892258E-2</v>
      </c>
      <c r="J7" s="1"/>
      <c r="K7" s="17">
        <v>153331.55800000002</v>
      </c>
      <c r="L7" s="145">
        <v>147273.0050000003</v>
      </c>
      <c r="M7" s="243">
        <f>K7/K15</f>
        <v>0.34905152080587082</v>
      </c>
      <c r="N7" s="244">
        <f>L7/L15</f>
        <v>0.31774384501068842</v>
      </c>
      <c r="O7" s="164">
        <f t="shared" ref="O7:O18" si="1">(L7-K7)/K7</f>
        <v>-3.9512759662950286E-2</v>
      </c>
      <c r="P7" s="1"/>
      <c r="Q7" s="187">
        <f t="shared" ref="Q7:R18" si="2">(K7/E7)*10</f>
        <v>2.5917146835261722</v>
      </c>
      <c r="R7" s="188">
        <f t="shared" si="2"/>
        <v>2.5434787921252422</v>
      </c>
      <c r="S7" s="55">
        <f>(R7-Q7)/Q7</f>
        <v>-1.8611574687419825E-2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493117.40999999922</v>
      </c>
      <c r="F8" s="181">
        <v>498649.09000000014</v>
      </c>
      <c r="G8" s="245">
        <f>E8/E7</f>
        <v>0.83350071496657829</v>
      </c>
      <c r="H8" s="246">
        <f>F8/F7</f>
        <v>0.86119203253002752</v>
      </c>
      <c r="I8" s="206">
        <f t="shared" si="0"/>
        <v>1.1217774687778582E-2</v>
      </c>
      <c r="K8" s="180">
        <v>136316.56400000001</v>
      </c>
      <c r="L8" s="181">
        <v>132660.0210000003</v>
      </c>
      <c r="M8" s="250">
        <f>K8/K7</f>
        <v>0.88903136300225938</v>
      </c>
      <c r="N8" s="246">
        <f>L8/L7</f>
        <v>0.90077622168434757</v>
      </c>
      <c r="O8" s="207">
        <f t="shared" si="1"/>
        <v>-2.6823908208247631E-2</v>
      </c>
      <c r="Q8" s="189">
        <f t="shared" si="2"/>
        <v>2.7643835166963631</v>
      </c>
      <c r="R8" s="190">
        <f t="shared" si="2"/>
        <v>2.6603883103446608</v>
      </c>
      <c r="S8" s="182">
        <f t="shared" ref="S8:S18" si="3">(R8-Q8)/Q8</f>
        <v>-3.7619673870716741E-2</v>
      </c>
    </row>
    <row r="9" spans="1:19" ht="24" customHeight="1" x14ac:dyDescent="0.25">
      <c r="A9" s="8"/>
      <c r="B9" t="s">
        <v>37</v>
      </c>
      <c r="E9" s="19">
        <v>88929.009999999966</v>
      </c>
      <c r="F9" s="140">
        <v>71026.160000000047</v>
      </c>
      <c r="G9" s="247">
        <f>E9/E7</f>
        <v>0.15031388450931002</v>
      </c>
      <c r="H9" s="215">
        <f>F9/F7</f>
        <v>0.12266574695484346</v>
      </c>
      <c r="I9" s="182">
        <f t="shared" si="0"/>
        <v>-0.20131619591851888</v>
      </c>
      <c r="K9" s="19">
        <v>15406.118000000006</v>
      </c>
      <c r="L9" s="140">
        <v>12844.608999999995</v>
      </c>
      <c r="M9" s="247">
        <f>K9/K7</f>
        <v>0.10047584594425112</v>
      </c>
      <c r="N9" s="215">
        <f>L9/L7</f>
        <v>8.7216316391452525E-2</v>
      </c>
      <c r="O9" s="182">
        <f t="shared" si="1"/>
        <v>-0.16626570041849673</v>
      </c>
      <c r="Q9" s="189">
        <f t="shared" si="2"/>
        <v>1.7324063317470881</v>
      </c>
      <c r="R9" s="190">
        <f t="shared" si="2"/>
        <v>1.8084335405433696</v>
      </c>
      <c r="S9" s="182">
        <f t="shared" si="3"/>
        <v>4.3885321476290103E-2</v>
      </c>
    </row>
    <row r="10" spans="1:19" ht="24" customHeight="1" thickBot="1" x14ac:dyDescent="0.3">
      <c r="A10" s="8"/>
      <c r="B10" t="s">
        <v>36</v>
      </c>
      <c r="E10" s="19">
        <v>9575.6399999999976</v>
      </c>
      <c r="F10" s="140">
        <v>9346.6999999999971</v>
      </c>
      <c r="G10" s="247">
        <f>E10/E7</f>
        <v>1.6185400524111642E-2</v>
      </c>
      <c r="H10" s="215">
        <f>F10/F7</f>
        <v>1.6142220515128994E-2</v>
      </c>
      <c r="I10" s="186">
        <f t="shared" si="0"/>
        <v>-2.3908584700343849E-2</v>
      </c>
      <c r="K10" s="19">
        <v>1608.8759999999997</v>
      </c>
      <c r="L10" s="140">
        <v>1768.3750000000002</v>
      </c>
      <c r="M10" s="247">
        <f>K10/K7</f>
        <v>1.0492791053489455E-2</v>
      </c>
      <c r="N10" s="215">
        <f>L10/L7</f>
        <v>1.2007461924199866E-2</v>
      </c>
      <c r="O10" s="209">
        <f t="shared" si="1"/>
        <v>9.9136912975269997E-2</v>
      </c>
      <c r="Q10" s="189">
        <f t="shared" si="2"/>
        <v>1.680175946464153</v>
      </c>
      <c r="R10" s="190">
        <f t="shared" si="2"/>
        <v>1.8919779173398106</v>
      </c>
      <c r="S10" s="182">
        <f t="shared" si="3"/>
        <v>0.12605939950597692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870193.42000000214</v>
      </c>
      <c r="F11" s="145">
        <v>1006484.9600000026</v>
      </c>
      <c r="G11" s="243">
        <f>E11/E15</f>
        <v>0.59528266864433621</v>
      </c>
      <c r="H11" s="244">
        <f>F11/F15</f>
        <v>0.63480326301447698</v>
      </c>
      <c r="I11" s="164">
        <f t="shared" si="0"/>
        <v>0.15662212201052977</v>
      </c>
      <c r="J11" s="1"/>
      <c r="K11" s="17">
        <v>285949.03199999942</v>
      </c>
      <c r="L11" s="145">
        <v>316223.0070000001</v>
      </c>
      <c r="M11" s="243">
        <f>K11/K15</f>
        <v>0.65094847919412913</v>
      </c>
      <c r="N11" s="244">
        <f>L11/L15</f>
        <v>0.68225615498931158</v>
      </c>
      <c r="O11" s="164">
        <f t="shared" si="1"/>
        <v>0.10587192685443585</v>
      </c>
      <c r="Q11" s="191">
        <f t="shared" si="2"/>
        <v>3.2860399243193394</v>
      </c>
      <c r="R11" s="192">
        <f t="shared" si="2"/>
        <v>3.1418552642853133</v>
      </c>
      <c r="S11" s="57">
        <f t="shared" si="3"/>
        <v>-4.3877939207903012E-2</v>
      </c>
    </row>
    <row r="12" spans="1:19" s="3" customFormat="1" ht="24" customHeight="1" x14ac:dyDescent="0.25">
      <c r="A12" s="46"/>
      <c r="B12" s="3" t="s">
        <v>33</v>
      </c>
      <c r="E12" s="31">
        <v>810037.12000000209</v>
      </c>
      <c r="F12" s="141">
        <v>945642.13000000257</v>
      </c>
      <c r="G12" s="247">
        <f>E12/E11</f>
        <v>0.93087019665122284</v>
      </c>
      <c r="H12" s="215">
        <f>F12/F11</f>
        <v>0.93954919107782797</v>
      </c>
      <c r="I12" s="206">
        <f t="shared" si="0"/>
        <v>0.16740592085459013</v>
      </c>
      <c r="K12" s="31">
        <v>275391.16699999938</v>
      </c>
      <c r="L12" s="141">
        <v>305562.33400000009</v>
      </c>
      <c r="M12" s="247">
        <f>K12/K11</f>
        <v>0.96307780821583588</v>
      </c>
      <c r="N12" s="215">
        <f>L12/L11</f>
        <v>0.96628748457888136</v>
      </c>
      <c r="O12" s="206">
        <f t="shared" si="1"/>
        <v>0.10955749717274259</v>
      </c>
      <c r="Q12" s="189">
        <f t="shared" si="2"/>
        <v>3.3997351504088931</v>
      </c>
      <c r="R12" s="190">
        <f t="shared" si="2"/>
        <v>3.23126819656395</v>
      </c>
      <c r="S12" s="182">
        <f t="shared" si="3"/>
        <v>-4.9552964096241783E-2</v>
      </c>
    </row>
    <row r="13" spans="1:19" ht="24" customHeight="1" x14ac:dyDescent="0.25">
      <c r="A13" s="8"/>
      <c r="B13" s="3" t="s">
        <v>37</v>
      </c>
      <c r="D13" s="3"/>
      <c r="E13" s="19">
        <v>55707.930000000008</v>
      </c>
      <c r="F13" s="140">
        <v>57663.460000000021</v>
      </c>
      <c r="G13" s="247">
        <f>E13/E11</f>
        <v>6.4017870877488212E-2</v>
      </c>
      <c r="H13" s="215">
        <f>F13/F11</f>
        <v>5.7291924163476692E-2</v>
      </c>
      <c r="I13" s="182">
        <f t="shared" si="0"/>
        <v>3.5103260882248057E-2</v>
      </c>
      <c r="K13" s="19">
        <v>10073.525000000007</v>
      </c>
      <c r="L13" s="140">
        <v>10182.177999999998</v>
      </c>
      <c r="M13" s="247">
        <f>K13/K11</f>
        <v>3.5228393429217929E-2</v>
      </c>
      <c r="N13" s="215">
        <f>L13/L11</f>
        <v>3.219935860011601E-2</v>
      </c>
      <c r="O13" s="182">
        <f t="shared" si="1"/>
        <v>1.0785995964668879E-2</v>
      </c>
      <c r="Q13" s="189">
        <f t="shared" si="2"/>
        <v>1.808274872177086</v>
      </c>
      <c r="R13" s="190">
        <f t="shared" si="2"/>
        <v>1.7657937973198268</v>
      </c>
      <c r="S13" s="182">
        <f t="shared" si="3"/>
        <v>-2.3492598117073795E-2</v>
      </c>
    </row>
    <row r="14" spans="1:19" ht="24" customHeight="1" thickBot="1" x14ac:dyDescent="0.3">
      <c r="A14" s="8"/>
      <c r="B14" t="s">
        <v>36</v>
      </c>
      <c r="E14" s="19">
        <v>4448.37</v>
      </c>
      <c r="F14" s="140">
        <v>3179.3700000000003</v>
      </c>
      <c r="G14" s="247">
        <f>E14/E11</f>
        <v>5.1119324712889562E-3</v>
      </c>
      <c r="H14" s="215">
        <f>F14/F11</f>
        <v>3.1588847586952436E-3</v>
      </c>
      <c r="I14" s="186">
        <f t="shared" si="0"/>
        <v>-0.28527303259396131</v>
      </c>
      <c r="K14" s="19">
        <v>484.34</v>
      </c>
      <c r="L14" s="140">
        <v>478.49499999999995</v>
      </c>
      <c r="M14" s="247">
        <f>K14/K11</f>
        <v>1.6937983549459995E-3</v>
      </c>
      <c r="N14" s="215">
        <f>L14/L11</f>
        <v>1.51315682100259E-3</v>
      </c>
      <c r="O14" s="209">
        <f t="shared" si="1"/>
        <v>-1.2067968782260453E-2</v>
      </c>
      <c r="Q14" s="189">
        <f t="shared" si="2"/>
        <v>1.0888033144724922</v>
      </c>
      <c r="R14" s="190">
        <f t="shared" si="2"/>
        <v>1.5049994181237161</v>
      </c>
      <c r="S14" s="182">
        <f t="shared" si="3"/>
        <v>0.38225095214085031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1461815.4800000014</v>
      </c>
      <c r="F15" s="145">
        <v>1585506.9100000029</v>
      </c>
      <c r="G15" s="243">
        <f>G7+G11</f>
        <v>1</v>
      </c>
      <c r="H15" s="244">
        <f>H7+H11</f>
        <v>0.99999999999999989</v>
      </c>
      <c r="I15" s="164">
        <f t="shared" si="0"/>
        <v>8.4614940594281735E-2</v>
      </c>
      <c r="J15" s="1"/>
      <c r="K15" s="17">
        <v>439280.58999999944</v>
      </c>
      <c r="L15" s="145">
        <v>463496.0120000004</v>
      </c>
      <c r="M15" s="243">
        <f>M7+M11</f>
        <v>1</v>
      </c>
      <c r="N15" s="244">
        <f>N7+N11</f>
        <v>1</v>
      </c>
      <c r="O15" s="164">
        <f t="shared" si="1"/>
        <v>5.5125180923657431E-2</v>
      </c>
      <c r="Q15" s="191">
        <f t="shared" si="2"/>
        <v>3.00503446577265</v>
      </c>
      <c r="R15" s="192">
        <f t="shared" si="2"/>
        <v>2.9233301291635465</v>
      </c>
      <c r="S15" s="57">
        <f t="shared" si="3"/>
        <v>-2.7189151252578325E-2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1303154.5300000012</v>
      </c>
      <c r="F16" s="181">
        <f t="shared" ref="F16:F17" si="4">F8+F12</f>
        <v>1444291.2200000028</v>
      </c>
      <c r="G16" s="245">
        <f>E16/E15</f>
        <v>0.89146307986832918</v>
      </c>
      <c r="H16" s="246">
        <f>F16/F15</f>
        <v>0.910933412456714</v>
      </c>
      <c r="I16" s="207">
        <f t="shared" si="0"/>
        <v>0.10830387858913512</v>
      </c>
      <c r="J16" s="3"/>
      <c r="K16" s="180">
        <f t="shared" ref="K16:L18" si="5">K8+K12</f>
        <v>411707.73099999939</v>
      </c>
      <c r="L16" s="181">
        <f t="shared" si="5"/>
        <v>438222.35500000039</v>
      </c>
      <c r="M16" s="250">
        <f>K16/K15</f>
        <v>0.93723178390376849</v>
      </c>
      <c r="N16" s="246">
        <f>L16/L15</f>
        <v>0.94547168401526616</v>
      </c>
      <c r="O16" s="207">
        <f t="shared" si="1"/>
        <v>6.4401569374467338E-2</v>
      </c>
      <c r="P16" s="3"/>
      <c r="Q16" s="189">
        <f t="shared" si="2"/>
        <v>3.1593162708032718</v>
      </c>
      <c r="R16" s="190">
        <f t="shared" si="2"/>
        <v>3.0341689330493855</v>
      </c>
      <c r="S16" s="182">
        <f t="shared" si="3"/>
        <v>-3.9612158779553583E-2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144636.93999999997</v>
      </c>
      <c r="F17" s="140">
        <f t="shared" si="4"/>
        <v>128689.62000000007</v>
      </c>
      <c r="G17" s="248">
        <f>E17/E15</f>
        <v>9.8943363221191113E-2</v>
      </c>
      <c r="H17" s="215">
        <f>F17/F15</f>
        <v>8.1166230931153632E-2</v>
      </c>
      <c r="I17" s="182">
        <f t="shared" si="0"/>
        <v>-0.11025758703136217</v>
      </c>
      <c r="K17" s="19">
        <f t="shared" si="5"/>
        <v>25479.643000000011</v>
      </c>
      <c r="L17" s="140">
        <f t="shared" si="5"/>
        <v>23026.786999999993</v>
      </c>
      <c r="M17" s="247">
        <f>K17/K15</f>
        <v>5.8003115958299101E-2</v>
      </c>
      <c r="N17" s="215">
        <f>L17/L15</f>
        <v>4.9680658309526025E-2</v>
      </c>
      <c r="O17" s="182">
        <f t="shared" si="1"/>
        <v>-9.6267282865777085E-2</v>
      </c>
      <c r="Q17" s="189">
        <f t="shared" si="2"/>
        <v>1.7616276312261594</v>
      </c>
      <c r="R17" s="190">
        <f t="shared" si="2"/>
        <v>1.7893274531387986</v>
      </c>
      <c r="S17" s="182">
        <f t="shared" si="3"/>
        <v>1.5723993778048926E-2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14024.009999999998</v>
      </c>
      <c r="F18" s="142">
        <f>F10+F14</f>
        <v>12526.069999999998</v>
      </c>
      <c r="G18" s="249">
        <f>E18/E15</f>
        <v>9.5935569104795525E-3</v>
      </c>
      <c r="H18" s="221">
        <f>F18/F15</f>
        <v>7.9003566121323143E-3</v>
      </c>
      <c r="I18" s="208">
        <f t="shared" si="0"/>
        <v>-0.10681253079540022</v>
      </c>
      <c r="K18" s="21">
        <f t="shared" si="5"/>
        <v>2093.2159999999999</v>
      </c>
      <c r="L18" s="142">
        <f t="shared" si="5"/>
        <v>2246.8700000000003</v>
      </c>
      <c r="M18" s="249">
        <f>K18/K15</f>
        <v>4.7651001379323465E-3</v>
      </c>
      <c r="N18" s="221">
        <f>L18/L15</f>
        <v>4.8476576752077821E-3</v>
      </c>
      <c r="O18" s="208">
        <f t="shared" si="1"/>
        <v>7.3405706816688038E-2</v>
      </c>
      <c r="Q18" s="193">
        <f t="shared" si="2"/>
        <v>1.4925944861705034</v>
      </c>
      <c r="R18" s="194">
        <f t="shared" si="2"/>
        <v>1.7937549446873606</v>
      </c>
      <c r="S18" s="186">
        <f t="shared" si="3"/>
        <v>0.20176977826679096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134</v>
      </c>
    </row>
    <row r="3" spans="1:16" ht="8.25" customHeight="1" thickBot="1" x14ac:dyDescent="0.3"/>
    <row r="4" spans="1:16" x14ac:dyDescent="0.25">
      <c r="A4" s="375" t="s">
        <v>3</v>
      </c>
      <c r="B4" s="360" t="s">
        <v>1</v>
      </c>
      <c r="C4" s="362"/>
      <c r="D4" s="360" t="s">
        <v>104</v>
      </c>
      <c r="E4" s="362"/>
      <c r="F4" s="130" t="s">
        <v>0</v>
      </c>
      <c r="H4" s="373" t="s">
        <v>19</v>
      </c>
      <c r="I4" s="374"/>
      <c r="J4" s="360" t="s">
        <v>104</v>
      </c>
      <c r="K4" s="361"/>
      <c r="L4" s="130" t="s">
        <v>0</v>
      </c>
      <c r="N4" s="371" t="s">
        <v>22</v>
      </c>
      <c r="O4" s="362"/>
      <c r="P4" s="130" t="s">
        <v>0</v>
      </c>
    </row>
    <row r="5" spans="1:16" x14ac:dyDescent="0.25">
      <c r="A5" s="376"/>
      <c r="B5" s="365" t="s">
        <v>206</v>
      </c>
      <c r="C5" s="367"/>
      <c r="D5" s="365" t="str">
        <f>B5</f>
        <v>jan-dez</v>
      </c>
      <c r="E5" s="367"/>
      <c r="F5" s="131" t="s">
        <v>149</v>
      </c>
      <c r="H5" s="368" t="str">
        <f>B5</f>
        <v>jan-dez</v>
      </c>
      <c r="I5" s="367"/>
      <c r="J5" s="365" t="str">
        <f>B5</f>
        <v>jan-dez</v>
      </c>
      <c r="K5" s="366"/>
      <c r="L5" s="131" t="str">
        <f>F5</f>
        <v>2024/2023</v>
      </c>
      <c r="N5" s="368" t="str">
        <f>B5</f>
        <v>jan-dez</v>
      </c>
      <c r="O5" s="366"/>
      <c r="P5" s="131" t="str">
        <f>F5</f>
        <v>2024/2023</v>
      </c>
    </row>
    <row r="6" spans="1:16" ht="19.5" customHeight="1" thickBot="1" x14ac:dyDescent="0.3">
      <c r="A6" s="377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159</v>
      </c>
      <c r="B7" s="39">
        <v>188739.23000000019</v>
      </c>
      <c r="C7" s="147">
        <v>211629.56999999989</v>
      </c>
      <c r="D7" s="247">
        <f>B7/$B$33</f>
        <v>0.12911289597234268</v>
      </c>
      <c r="E7" s="246">
        <f>C7/$C$33</f>
        <v>0.13347754504583012</v>
      </c>
      <c r="F7" s="52">
        <f>(C7-B7)/B7</f>
        <v>0.12128024470588167</v>
      </c>
      <c r="H7" s="39">
        <v>62466.551000000036</v>
      </c>
      <c r="I7" s="147">
        <v>67656.305999999997</v>
      </c>
      <c r="J7" s="247">
        <f>H7/$H$33</f>
        <v>0.14220193749056842</v>
      </c>
      <c r="K7" s="246">
        <f>I7/$I$33</f>
        <v>0.14596955367115436</v>
      </c>
      <c r="L7" s="52">
        <f>(I7-H7)/H7</f>
        <v>8.3080543377526281E-2</v>
      </c>
      <c r="N7" s="27">
        <f t="shared" ref="N7:O33" si="0">(H7/B7)*10</f>
        <v>3.3096749944354427</v>
      </c>
      <c r="O7" s="151">
        <f t="shared" si="0"/>
        <v>3.1969212052928158</v>
      </c>
      <c r="P7" s="61">
        <f>(O7-N7)/N7</f>
        <v>-3.4067933960947788E-2</v>
      </c>
    </row>
    <row r="8" spans="1:16" ht="20.100000000000001" customHeight="1" x14ac:dyDescent="0.25">
      <c r="A8" s="8" t="s">
        <v>157</v>
      </c>
      <c r="B8" s="19">
        <v>170679.22000000009</v>
      </c>
      <c r="C8" s="140">
        <v>170483.97999999992</v>
      </c>
      <c r="D8" s="247">
        <f t="shared" ref="D8:D32" si="1">B8/$B$33</f>
        <v>0.11675838868528064</v>
      </c>
      <c r="E8" s="215">
        <f t="shared" ref="E8:E32" si="2">C8/$C$33</f>
        <v>0.10752648186187971</v>
      </c>
      <c r="F8" s="52">
        <f t="shared" ref="F8:F33" si="3">(C8-B8)/B8</f>
        <v>-1.1439002357765942E-3</v>
      </c>
      <c r="H8" s="19">
        <v>53944.173999999999</v>
      </c>
      <c r="I8" s="140">
        <v>53950.210000000021</v>
      </c>
      <c r="J8" s="247">
        <f t="shared" ref="J8:J32" si="4">H8/$H$33</f>
        <v>0.12280117817179216</v>
      </c>
      <c r="K8" s="215">
        <f t="shared" ref="K8:K32" si="5">I8/$I$33</f>
        <v>0.11639843408188813</v>
      </c>
      <c r="L8" s="52">
        <f t="shared" ref="L8:L33" si="6">(I8-H8)/H8</f>
        <v>1.1189345488952868E-4</v>
      </c>
      <c r="N8" s="27">
        <f t="shared" si="0"/>
        <v>3.1605589713850328</v>
      </c>
      <c r="O8" s="152">
        <f t="shared" si="0"/>
        <v>3.1645325267511963</v>
      </c>
      <c r="P8" s="52">
        <f t="shared" ref="P8:P71" si="7">(O8-N8)/N8</f>
        <v>1.2572318384624851E-3</v>
      </c>
    </row>
    <row r="9" spans="1:16" ht="20.100000000000001" customHeight="1" x14ac:dyDescent="0.25">
      <c r="A9" s="8" t="s">
        <v>160</v>
      </c>
      <c r="B9" s="19">
        <v>126865.77999999994</v>
      </c>
      <c r="C9" s="140">
        <v>135892.47999999995</v>
      </c>
      <c r="D9" s="247">
        <f t="shared" si="1"/>
        <v>8.6786452692373964E-2</v>
      </c>
      <c r="E9" s="215">
        <f t="shared" si="2"/>
        <v>8.5709169189303616E-2</v>
      </c>
      <c r="F9" s="52">
        <f t="shared" si="3"/>
        <v>7.1151574522302363E-2</v>
      </c>
      <c r="H9" s="19">
        <v>37789.544999999998</v>
      </c>
      <c r="I9" s="140">
        <v>41318.527000000031</v>
      </c>
      <c r="J9" s="247">
        <f t="shared" si="4"/>
        <v>8.6025983984405016E-2</v>
      </c>
      <c r="K9" s="215">
        <f t="shared" si="5"/>
        <v>8.9145377587412852E-2</v>
      </c>
      <c r="L9" s="52">
        <f t="shared" si="6"/>
        <v>9.338514131355731E-2</v>
      </c>
      <c r="N9" s="27">
        <f t="shared" si="0"/>
        <v>2.9787027676021078</v>
      </c>
      <c r="O9" s="152">
        <f t="shared" si="0"/>
        <v>3.0405307931682488</v>
      </c>
      <c r="P9" s="52">
        <f t="shared" si="7"/>
        <v>2.0756695242846703E-2</v>
      </c>
    </row>
    <row r="10" spans="1:16" ht="20.100000000000001" customHeight="1" x14ac:dyDescent="0.25">
      <c r="A10" s="8" t="s">
        <v>162</v>
      </c>
      <c r="B10" s="19">
        <v>92861.419999999969</v>
      </c>
      <c r="C10" s="140">
        <v>96051.630000000019</v>
      </c>
      <c r="D10" s="247">
        <f t="shared" si="1"/>
        <v>6.3524720643948832E-2</v>
      </c>
      <c r="E10" s="215">
        <f t="shared" si="2"/>
        <v>6.0581022633323017E-2</v>
      </c>
      <c r="F10" s="52">
        <f t="shared" si="3"/>
        <v>3.435452527002119E-2</v>
      </c>
      <c r="H10" s="19">
        <v>34362.418999999994</v>
      </c>
      <c r="I10" s="140">
        <v>36336.320999999982</v>
      </c>
      <c r="J10" s="247">
        <f t="shared" si="4"/>
        <v>7.8224305335230004E-2</v>
      </c>
      <c r="K10" s="215">
        <f t="shared" si="5"/>
        <v>7.839618909169814E-2</v>
      </c>
      <c r="L10" s="52">
        <f t="shared" si="6"/>
        <v>5.7443627586288022E-2</v>
      </c>
      <c r="N10" s="27">
        <f t="shared" si="0"/>
        <v>3.7003977539865325</v>
      </c>
      <c r="O10" s="152">
        <f t="shared" si="0"/>
        <v>3.7829988934076364</v>
      </c>
      <c r="P10" s="52">
        <f t="shared" si="7"/>
        <v>2.2322232611917358E-2</v>
      </c>
    </row>
    <row r="11" spans="1:16" ht="20.100000000000001" customHeight="1" x14ac:dyDescent="0.25">
      <c r="A11" s="8" t="s">
        <v>166</v>
      </c>
      <c r="B11" s="19">
        <v>127116.47</v>
      </c>
      <c r="C11" s="140">
        <v>128254.29999999997</v>
      </c>
      <c r="D11" s="247">
        <f t="shared" si="1"/>
        <v>8.6957944924758904E-2</v>
      </c>
      <c r="E11" s="215">
        <f t="shared" si="2"/>
        <v>8.0891668898497582E-2</v>
      </c>
      <c r="F11" s="52">
        <f t="shared" si="3"/>
        <v>8.951082420712065E-3</v>
      </c>
      <c r="H11" s="19">
        <v>30440.94</v>
      </c>
      <c r="I11" s="140">
        <v>30973.191999999995</v>
      </c>
      <c r="J11" s="247">
        <f t="shared" si="4"/>
        <v>6.9297257135809226E-2</v>
      </c>
      <c r="K11" s="215">
        <f t="shared" si="5"/>
        <v>6.6825153179527252E-2</v>
      </c>
      <c r="L11" s="52">
        <f t="shared" si="6"/>
        <v>1.748474258679255E-2</v>
      </c>
      <c r="N11" s="27">
        <f t="shared" si="0"/>
        <v>2.3947282362387816</v>
      </c>
      <c r="O11" s="152">
        <f t="shared" si="0"/>
        <v>2.4149827335223852</v>
      </c>
      <c r="P11" s="52">
        <f t="shared" si="7"/>
        <v>8.457952337596282E-3</v>
      </c>
    </row>
    <row r="12" spans="1:16" ht="20.100000000000001" customHeight="1" x14ac:dyDescent="0.25">
      <c r="A12" s="8" t="s">
        <v>167</v>
      </c>
      <c r="B12" s="19">
        <v>51397.979999999996</v>
      </c>
      <c r="C12" s="140">
        <v>142298.97999999998</v>
      </c>
      <c r="D12" s="247">
        <f t="shared" si="1"/>
        <v>3.516037468696117E-2</v>
      </c>
      <c r="E12" s="215">
        <f t="shared" si="2"/>
        <v>8.9749832752226866E-2</v>
      </c>
      <c r="F12" s="52">
        <f t="shared" si="3"/>
        <v>1.7685714496951046</v>
      </c>
      <c r="H12" s="19">
        <v>10052.120999999999</v>
      </c>
      <c r="I12" s="140">
        <v>28509.18</v>
      </c>
      <c r="J12" s="247">
        <f t="shared" si="4"/>
        <v>2.2883144005975763E-2</v>
      </c>
      <c r="K12" s="215">
        <f t="shared" si="5"/>
        <v>6.1509008194012262E-2</v>
      </c>
      <c r="L12" s="52">
        <f t="shared" si="6"/>
        <v>1.8361357767181674</v>
      </c>
      <c r="N12" s="27">
        <f t="shared" si="0"/>
        <v>1.9557424241186134</v>
      </c>
      <c r="O12" s="152">
        <f t="shared" si="0"/>
        <v>2.0034704394929608</v>
      </c>
      <c r="P12" s="52">
        <f t="shared" si="7"/>
        <v>2.4404039502214477E-2</v>
      </c>
    </row>
    <row r="13" spans="1:16" ht="20.100000000000001" customHeight="1" x14ac:dyDescent="0.25">
      <c r="A13" s="8" t="s">
        <v>163</v>
      </c>
      <c r="B13" s="19">
        <v>84300.020000000077</v>
      </c>
      <c r="C13" s="140">
        <v>91938.580000000031</v>
      </c>
      <c r="D13" s="247">
        <f t="shared" si="1"/>
        <v>5.7668030714793143E-2</v>
      </c>
      <c r="E13" s="215">
        <f t="shared" si="2"/>
        <v>5.7986868061016557E-2</v>
      </c>
      <c r="F13" s="52">
        <f t="shared" si="3"/>
        <v>9.0611603650864458E-2</v>
      </c>
      <c r="H13" s="19">
        <v>23115.563999999998</v>
      </c>
      <c r="I13" s="140">
        <v>23474.58</v>
      </c>
      <c r="J13" s="247">
        <f t="shared" si="4"/>
        <v>5.2621409928446855E-2</v>
      </c>
      <c r="K13" s="215">
        <f t="shared" si="5"/>
        <v>5.064677881198254E-2</v>
      </c>
      <c r="L13" s="52">
        <f t="shared" si="6"/>
        <v>1.5531353680143961E-2</v>
      </c>
      <c r="N13" s="27">
        <f t="shared" si="0"/>
        <v>2.7420591359290283</v>
      </c>
      <c r="O13" s="152">
        <f t="shared" si="0"/>
        <v>2.5532893808018349</v>
      </c>
      <c r="P13" s="52">
        <f t="shared" si="7"/>
        <v>-6.8842335547674813E-2</v>
      </c>
    </row>
    <row r="14" spans="1:16" ht="20.100000000000001" customHeight="1" x14ac:dyDescent="0.25">
      <c r="A14" s="8" t="s">
        <v>168</v>
      </c>
      <c r="B14" s="19">
        <v>50430.059999999983</v>
      </c>
      <c r="C14" s="140">
        <v>44965.170000000013</v>
      </c>
      <c r="D14" s="247">
        <f t="shared" si="1"/>
        <v>3.4498239134805153E-2</v>
      </c>
      <c r="E14" s="215">
        <f t="shared" si="2"/>
        <v>2.8360122378779176E-2</v>
      </c>
      <c r="F14" s="52">
        <f t="shared" si="3"/>
        <v>-0.10836572472846497</v>
      </c>
      <c r="H14" s="19">
        <v>21884.39599999999</v>
      </c>
      <c r="I14" s="140">
        <v>19234.600000000002</v>
      </c>
      <c r="J14" s="247">
        <f t="shared" si="4"/>
        <v>4.9818718373147289E-2</v>
      </c>
      <c r="K14" s="215">
        <f t="shared" si="5"/>
        <v>4.1498954687877669E-2</v>
      </c>
      <c r="L14" s="52">
        <f t="shared" si="6"/>
        <v>-0.12108152310897631</v>
      </c>
      <c r="N14" s="27">
        <f t="shared" si="0"/>
        <v>4.3395538296008365</v>
      </c>
      <c r="O14" s="152">
        <f t="shared" si="0"/>
        <v>4.277666469402873</v>
      </c>
      <c r="P14" s="52">
        <f t="shared" si="7"/>
        <v>-1.4261226528824058E-2</v>
      </c>
    </row>
    <row r="15" spans="1:16" ht="20.100000000000001" customHeight="1" x14ac:dyDescent="0.25">
      <c r="A15" s="8" t="s">
        <v>171</v>
      </c>
      <c r="B15" s="19">
        <v>69346.27999999997</v>
      </c>
      <c r="C15" s="140">
        <v>72329.930000000008</v>
      </c>
      <c r="D15" s="247">
        <f t="shared" si="1"/>
        <v>4.7438463300443344E-2</v>
      </c>
      <c r="E15" s="215">
        <f t="shared" si="2"/>
        <v>4.5619435364050241E-2</v>
      </c>
      <c r="F15" s="52">
        <f t="shared" si="3"/>
        <v>4.3025379299366007E-2</v>
      </c>
      <c r="H15" s="19">
        <v>17826.163999999997</v>
      </c>
      <c r="I15" s="140">
        <v>17721.064999999999</v>
      </c>
      <c r="J15" s="247">
        <f t="shared" si="4"/>
        <v>4.0580358899991439E-2</v>
      </c>
      <c r="K15" s="215">
        <f t="shared" si="5"/>
        <v>3.8233478910709592E-2</v>
      </c>
      <c r="L15" s="52">
        <f t="shared" si="6"/>
        <v>-5.8957720797361878E-3</v>
      </c>
      <c r="N15" s="27">
        <f t="shared" si="0"/>
        <v>2.5706013357890294</v>
      </c>
      <c r="O15" s="152">
        <f t="shared" si="0"/>
        <v>2.4500320959801836</v>
      </c>
      <c r="P15" s="52">
        <f t="shared" si="7"/>
        <v>-4.6903126568180152E-2</v>
      </c>
    </row>
    <row r="16" spans="1:16" ht="20.100000000000001" customHeight="1" x14ac:dyDescent="0.25">
      <c r="A16" s="8" t="s">
        <v>158</v>
      </c>
      <c r="B16" s="19">
        <v>72950.680000000008</v>
      </c>
      <c r="C16" s="140">
        <v>55668.79</v>
      </c>
      <c r="D16" s="247">
        <f t="shared" si="1"/>
        <v>4.9904164375109784E-2</v>
      </c>
      <c r="E16" s="215">
        <f t="shared" si="2"/>
        <v>3.5111035876847746E-2</v>
      </c>
      <c r="F16" s="52">
        <f t="shared" si="3"/>
        <v>-0.23689827154455592</v>
      </c>
      <c r="H16" s="19">
        <v>16776.570000000007</v>
      </c>
      <c r="I16" s="140">
        <v>14025.244000000004</v>
      </c>
      <c r="J16" s="247">
        <f t="shared" si="4"/>
        <v>3.8191011353358457E-2</v>
      </c>
      <c r="K16" s="215">
        <f t="shared" si="5"/>
        <v>3.0259686463062829E-2</v>
      </c>
      <c r="L16" s="52">
        <f t="shared" si="6"/>
        <v>-0.16399812357353152</v>
      </c>
      <c r="N16" s="27">
        <f t="shared" si="0"/>
        <v>2.299713998553544</v>
      </c>
      <c r="O16" s="152">
        <f t="shared" si="0"/>
        <v>2.5194088105741126</v>
      </c>
      <c r="P16" s="52">
        <f t="shared" si="7"/>
        <v>9.553136266455331E-2</v>
      </c>
    </row>
    <row r="17" spans="1:16" ht="20.100000000000001" customHeight="1" x14ac:dyDescent="0.25">
      <c r="A17" s="8" t="s">
        <v>161</v>
      </c>
      <c r="B17" s="19">
        <v>53153.860000000008</v>
      </c>
      <c r="C17" s="140">
        <v>51916.510000000017</v>
      </c>
      <c r="D17" s="247">
        <f t="shared" si="1"/>
        <v>3.6361538598565127E-2</v>
      </c>
      <c r="E17" s="215">
        <f t="shared" si="2"/>
        <v>3.2744423674571074E-2</v>
      </c>
      <c r="F17" s="52">
        <f t="shared" si="3"/>
        <v>-2.3278648060554605E-2</v>
      </c>
      <c r="H17" s="19">
        <v>14542.007000000001</v>
      </c>
      <c r="I17" s="140">
        <v>13827.150999999998</v>
      </c>
      <c r="J17" s="247">
        <f t="shared" si="4"/>
        <v>3.3104141933519064E-2</v>
      </c>
      <c r="K17" s="215">
        <f t="shared" si="5"/>
        <v>2.9832297672498637E-2</v>
      </c>
      <c r="L17" s="52">
        <f t="shared" si="6"/>
        <v>-4.9158001368036983E-2</v>
      </c>
      <c r="N17" s="27">
        <f t="shared" si="0"/>
        <v>2.7358327316209956</v>
      </c>
      <c r="O17" s="152">
        <f t="shared" si="0"/>
        <v>2.6633437031880596</v>
      </c>
      <c r="P17" s="52">
        <f t="shared" si="7"/>
        <v>-2.6496147807247666E-2</v>
      </c>
    </row>
    <row r="18" spans="1:16" ht="20.100000000000001" customHeight="1" x14ac:dyDescent="0.25">
      <c r="A18" s="8" t="s">
        <v>164</v>
      </c>
      <c r="B18" s="19">
        <v>29325.279999999988</v>
      </c>
      <c r="C18" s="140">
        <v>32453.160000000011</v>
      </c>
      <c r="D18" s="247">
        <f t="shared" si="1"/>
        <v>2.0060862948311362E-2</v>
      </c>
      <c r="E18" s="215">
        <f t="shared" si="2"/>
        <v>2.0468633593025476E-2</v>
      </c>
      <c r="F18" s="52">
        <f t="shared" si="3"/>
        <v>0.1066615561726955</v>
      </c>
      <c r="H18" s="19">
        <v>11497.824999999993</v>
      </c>
      <c r="I18" s="140">
        <v>12233.065999999995</v>
      </c>
      <c r="J18" s="247">
        <f t="shared" si="4"/>
        <v>2.6174215892398045E-2</v>
      </c>
      <c r="K18" s="215">
        <f t="shared" si="5"/>
        <v>2.6393033992275206E-2</v>
      </c>
      <c r="L18" s="52">
        <f t="shared" si="6"/>
        <v>6.3946094152589922E-2</v>
      </c>
      <c r="N18" s="27">
        <f t="shared" si="0"/>
        <v>3.9207895031181286</v>
      </c>
      <c r="O18" s="152">
        <f t="shared" si="0"/>
        <v>3.7694529592803878</v>
      </c>
      <c r="P18" s="52">
        <f t="shared" si="7"/>
        <v>-3.8598487298893681E-2</v>
      </c>
    </row>
    <row r="19" spans="1:16" ht="20.100000000000001" customHeight="1" x14ac:dyDescent="0.25">
      <c r="A19" s="8" t="s">
        <v>174</v>
      </c>
      <c r="B19" s="19">
        <v>42219.040000000001</v>
      </c>
      <c r="C19" s="140">
        <v>45325.459999999992</v>
      </c>
      <c r="D19" s="247">
        <f t="shared" si="1"/>
        <v>2.888123745960058E-2</v>
      </c>
      <c r="E19" s="215">
        <f t="shared" si="2"/>
        <v>2.858736200651437E-2</v>
      </c>
      <c r="F19" s="52">
        <f t="shared" si="3"/>
        <v>7.3578650769889384E-2</v>
      </c>
      <c r="H19" s="19">
        <v>9595.35</v>
      </c>
      <c r="I19" s="140">
        <v>10049.361000000001</v>
      </c>
      <c r="J19" s="247">
        <f t="shared" si="4"/>
        <v>2.1843327974040459E-2</v>
      </c>
      <c r="K19" s="215">
        <f t="shared" si="5"/>
        <v>2.1681655806781792E-2</v>
      </c>
      <c r="L19" s="52">
        <f t="shared" si="6"/>
        <v>4.7315731057230886E-2</v>
      </c>
      <c r="N19" s="27">
        <f t="shared" si="0"/>
        <v>2.2727541886314802</v>
      </c>
      <c r="O19" s="152">
        <f t="shared" si="0"/>
        <v>2.2171558766309269</v>
      </c>
      <c r="P19" s="52">
        <f t="shared" si="7"/>
        <v>-2.4462967565371099E-2</v>
      </c>
    </row>
    <row r="20" spans="1:16" ht="20.100000000000001" customHeight="1" x14ac:dyDescent="0.25">
      <c r="A20" s="8" t="s">
        <v>169</v>
      </c>
      <c r="B20" s="19">
        <v>40388.30000000001</v>
      </c>
      <c r="C20" s="140">
        <v>42249.020000000019</v>
      </c>
      <c r="D20" s="247">
        <f t="shared" si="1"/>
        <v>2.7628863254341794E-2</v>
      </c>
      <c r="E20" s="215">
        <f t="shared" si="2"/>
        <v>2.6647010955001153E-2</v>
      </c>
      <c r="F20" s="52">
        <f t="shared" si="3"/>
        <v>4.6070768019451376E-2</v>
      </c>
      <c r="H20" s="19">
        <v>9299.0740000000023</v>
      </c>
      <c r="I20" s="140">
        <v>9831.0010000000038</v>
      </c>
      <c r="J20" s="247">
        <f t="shared" si="4"/>
        <v>2.1168870675574349E-2</v>
      </c>
      <c r="K20" s="215">
        <f t="shared" si="5"/>
        <v>2.1210540642149053E-2</v>
      </c>
      <c r="L20" s="52">
        <f t="shared" si="6"/>
        <v>5.7202147224551754E-2</v>
      </c>
      <c r="N20" s="27">
        <f t="shared" si="0"/>
        <v>2.302417779406412</v>
      </c>
      <c r="O20" s="152">
        <f t="shared" si="0"/>
        <v>2.3269181154971168</v>
      </c>
      <c r="P20" s="52">
        <f t="shared" si="7"/>
        <v>1.0641133989601677E-2</v>
      </c>
    </row>
    <row r="21" spans="1:16" ht="20.100000000000001" customHeight="1" x14ac:dyDescent="0.25">
      <c r="A21" s="8" t="s">
        <v>173</v>
      </c>
      <c r="B21" s="19">
        <v>32376.069999999992</v>
      </c>
      <c r="C21" s="140">
        <v>32871.419999999984</v>
      </c>
      <c r="D21" s="247">
        <f t="shared" si="1"/>
        <v>2.2147850014558604E-2</v>
      </c>
      <c r="E21" s="215">
        <f t="shared" si="2"/>
        <v>2.0732435659961891E-2</v>
      </c>
      <c r="F21" s="52">
        <f t="shared" si="3"/>
        <v>1.5299880436383768E-2</v>
      </c>
      <c r="H21" s="19">
        <v>9287.0049999999992</v>
      </c>
      <c r="I21" s="140">
        <v>9761.85</v>
      </c>
      <c r="J21" s="247">
        <f t="shared" si="4"/>
        <v>2.1141396208742107E-2</v>
      </c>
      <c r="K21" s="215">
        <f t="shared" si="5"/>
        <v>2.1061346262457165E-2</v>
      </c>
      <c r="L21" s="52">
        <f t="shared" si="6"/>
        <v>5.1130046769652993E-2</v>
      </c>
      <c r="N21" s="27">
        <f t="shared" si="0"/>
        <v>2.8684781692157206</v>
      </c>
      <c r="O21" s="152">
        <f t="shared" si="0"/>
        <v>2.9697074236525238</v>
      </c>
      <c r="P21" s="52">
        <f t="shared" si="7"/>
        <v>3.5290230033188853E-2</v>
      </c>
    </row>
    <row r="22" spans="1:16" ht="20.100000000000001" customHeight="1" x14ac:dyDescent="0.25">
      <c r="A22" s="8" t="s">
        <v>165</v>
      </c>
      <c r="B22" s="19">
        <v>23687.030000000002</v>
      </c>
      <c r="C22" s="140">
        <v>20260.330000000002</v>
      </c>
      <c r="D22" s="247">
        <f t="shared" si="1"/>
        <v>1.6203844003622129E-2</v>
      </c>
      <c r="E22" s="215">
        <f t="shared" si="2"/>
        <v>1.2778455818902742E-2</v>
      </c>
      <c r="F22" s="52">
        <f t="shared" si="3"/>
        <v>-0.14466566724490154</v>
      </c>
      <c r="H22" s="19">
        <v>7507.6540000000014</v>
      </c>
      <c r="I22" s="140">
        <v>6377.0349999999989</v>
      </c>
      <c r="J22" s="247">
        <f t="shared" si="4"/>
        <v>1.7090793836349562E-2</v>
      </c>
      <c r="K22" s="215">
        <f t="shared" si="5"/>
        <v>1.3758554194420987E-2</v>
      </c>
      <c r="L22" s="52">
        <f t="shared" si="6"/>
        <v>-0.15059551225988868</v>
      </c>
      <c r="N22" s="27">
        <f t="shared" si="0"/>
        <v>3.1695210416839936</v>
      </c>
      <c r="O22" s="152">
        <f t="shared" si="0"/>
        <v>3.1475474486348438</v>
      </c>
      <c r="P22" s="52">
        <f t="shared" si="7"/>
        <v>-6.9327803034476944E-3</v>
      </c>
    </row>
    <row r="23" spans="1:16" ht="20.100000000000001" customHeight="1" x14ac:dyDescent="0.25">
      <c r="A23" s="8" t="s">
        <v>175</v>
      </c>
      <c r="B23" s="19">
        <v>14724.32</v>
      </c>
      <c r="C23" s="140">
        <v>15855.069999999994</v>
      </c>
      <c r="D23" s="247">
        <f t="shared" si="1"/>
        <v>1.0072625581992059E-2</v>
      </c>
      <c r="E23" s="215">
        <f t="shared" si="2"/>
        <v>1.00000005676418E-2</v>
      </c>
      <c r="F23" s="52">
        <f t="shared" si="3"/>
        <v>7.6794717854542324E-2</v>
      </c>
      <c r="H23" s="19">
        <v>5569.7179999999998</v>
      </c>
      <c r="I23" s="140">
        <v>5672.1309999999976</v>
      </c>
      <c r="J23" s="247">
        <f t="shared" si="4"/>
        <v>1.2679180748687298E-2</v>
      </c>
      <c r="K23" s="215">
        <f t="shared" si="5"/>
        <v>1.2237712629984826E-2</v>
      </c>
      <c r="L23" s="52">
        <f t="shared" si="6"/>
        <v>1.8387465936336049E-2</v>
      </c>
      <c r="N23" s="27">
        <f t="shared" si="0"/>
        <v>3.7826656850706857</v>
      </c>
      <c r="O23" s="152">
        <f t="shared" si="0"/>
        <v>3.5774872012548666</v>
      </c>
      <c r="P23" s="52">
        <f t="shared" si="7"/>
        <v>-5.4241770459813959E-2</v>
      </c>
    </row>
    <row r="24" spans="1:16" ht="20.100000000000001" customHeight="1" x14ac:dyDescent="0.25">
      <c r="A24" s="8" t="s">
        <v>172</v>
      </c>
      <c r="B24" s="19">
        <v>2404.4699999999998</v>
      </c>
      <c r="C24" s="140">
        <v>2589.2899999999991</v>
      </c>
      <c r="D24" s="247">
        <f t="shared" si="1"/>
        <v>1.6448519207088981E-3</v>
      </c>
      <c r="E24" s="215">
        <f t="shared" si="2"/>
        <v>1.6330991581739618E-3</v>
      </c>
      <c r="F24" s="52">
        <f t="shared" si="3"/>
        <v>7.6865171950575087E-2</v>
      </c>
      <c r="H24" s="19">
        <v>4804.4270000000015</v>
      </c>
      <c r="I24" s="140">
        <v>5374.8810000000003</v>
      </c>
      <c r="J24" s="247">
        <f t="shared" si="4"/>
        <v>1.0937034572822805E-2</v>
      </c>
      <c r="K24" s="215">
        <f t="shared" si="5"/>
        <v>1.1596391038635304E-2</v>
      </c>
      <c r="L24" s="52">
        <f t="shared" si="6"/>
        <v>0.1187350749631535</v>
      </c>
      <c r="N24" s="27">
        <f t="shared" si="0"/>
        <v>19.98123079098513</v>
      </c>
      <c r="O24" s="152">
        <f t="shared" si="0"/>
        <v>20.758126745169534</v>
      </c>
      <c r="P24" s="52">
        <f t="shared" si="7"/>
        <v>3.8881286258647979E-2</v>
      </c>
    </row>
    <row r="25" spans="1:16" ht="20.100000000000001" customHeight="1" x14ac:dyDescent="0.25">
      <c r="A25" s="8" t="s">
        <v>177</v>
      </c>
      <c r="B25" s="19">
        <v>16626.300000000003</v>
      </c>
      <c r="C25" s="140">
        <v>14871.340000000002</v>
      </c>
      <c r="D25" s="247">
        <f t="shared" si="1"/>
        <v>1.1373733708169518E-2</v>
      </c>
      <c r="E25" s="215">
        <f t="shared" si="2"/>
        <v>9.3795491563010633E-3</v>
      </c>
      <c r="F25" s="52">
        <f t="shared" si="3"/>
        <v>-0.10555324997143084</v>
      </c>
      <c r="H25" s="19">
        <v>5211.4530000000004</v>
      </c>
      <c r="I25" s="140">
        <v>4560.3919999999998</v>
      </c>
      <c r="J25" s="247">
        <f t="shared" si="4"/>
        <v>1.1863608633379406E-2</v>
      </c>
      <c r="K25" s="215">
        <f t="shared" si="5"/>
        <v>9.8391180979567963E-3</v>
      </c>
      <c r="L25" s="52">
        <f t="shared" si="6"/>
        <v>-0.12492888259761732</v>
      </c>
      <c r="N25" s="27">
        <f t="shared" si="0"/>
        <v>3.1344634705256125</v>
      </c>
      <c r="O25" s="152">
        <f t="shared" si="0"/>
        <v>3.0665642773280681</v>
      </c>
      <c r="P25" s="52">
        <f t="shared" si="7"/>
        <v>-2.1662142129274344E-2</v>
      </c>
    </row>
    <row r="26" spans="1:16" ht="20.100000000000001" customHeight="1" x14ac:dyDescent="0.25">
      <c r="A26" s="8" t="s">
        <v>180</v>
      </c>
      <c r="B26" s="19">
        <v>13068.249999999998</v>
      </c>
      <c r="C26" s="140">
        <v>10303.630000000001</v>
      </c>
      <c r="D26" s="247">
        <f t="shared" si="1"/>
        <v>8.9397397816583513E-3</v>
      </c>
      <c r="E26" s="215">
        <f t="shared" si="2"/>
        <v>6.4986345597194545E-3</v>
      </c>
      <c r="F26" s="52">
        <f t="shared" si="3"/>
        <v>-0.21155242668299104</v>
      </c>
      <c r="H26" s="19">
        <v>5544.5499999999993</v>
      </c>
      <c r="I26" s="140">
        <v>4413.3689999999997</v>
      </c>
      <c r="J26" s="247">
        <f t="shared" si="4"/>
        <v>1.262188707222415E-2</v>
      </c>
      <c r="K26" s="215">
        <f t="shared" si="5"/>
        <v>9.521913642700339E-3</v>
      </c>
      <c r="L26" s="52">
        <f t="shared" si="6"/>
        <v>-0.20401673715630658</v>
      </c>
      <c r="N26" s="27">
        <f t="shared" si="0"/>
        <v>4.2427639507967783</v>
      </c>
      <c r="O26" s="152">
        <f t="shared" si="0"/>
        <v>4.2833147152993645</v>
      </c>
      <c r="P26" s="52">
        <f t="shared" si="7"/>
        <v>9.5576291711847172E-3</v>
      </c>
    </row>
    <row r="27" spans="1:16" ht="20.100000000000001" customHeight="1" x14ac:dyDescent="0.25">
      <c r="A27" s="8" t="s">
        <v>179</v>
      </c>
      <c r="B27" s="19">
        <v>11682.799999999997</v>
      </c>
      <c r="C27" s="140">
        <v>12064.900000000003</v>
      </c>
      <c r="D27" s="247">
        <f t="shared" si="1"/>
        <v>7.9919799453758676E-3</v>
      </c>
      <c r="E27" s="215">
        <f t="shared" si="2"/>
        <v>7.6094906454870041E-3</v>
      </c>
      <c r="F27" s="52">
        <f t="shared" si="3"/>
        <v>3.2706200568357408E-2</v>
      </c>
      <c r="H27" s="19">
        <v>4281.973</v>
      </c>
      <c r="I27" s="140">
        <v>4284.2619999999979</v>
      </c>
      <c r="J27" s="247">
        <f t="shared" si="4"/>
        <v>9.7476945202609536E-3</v>
      </c>
      <c r="K27" s="215">
        <f t="shared" si="5"/>
        <v>9.243363241710047E-3</v>
      </c>
      <c r="L27" s="52">
        <f t="shared" si="6"/>
        <v>5.3456665887382778E-4</v>
      </c>
      <c r="N27" s="27">
        <f t="shared" si="0"/>
        <v>3.6651941315438084</v>
      </c>
      <c r="O27" s="152">
        <f t="shared" si="0"/>
        <v>3.551013269898629</v>
      </c>
      <c r="P27" s="52">
        <f t="shared" si="7"/>
        <v>-3.1152745952118369E-2</v>
      </c>
    </row>
    <row r="28" spans="1:16" ht="20.100000000000001" customHeight="1" x14ac:dyDescent="0.25">
      <c r="A28" s="8" t="s">
        <v>191</v>
      </c>
      <c r="B28" s="19">
        <v>6183.2100000000009</v>
      </c>
      <c r="C28" s="140">
        <v>6408.2400000000016</v>
      </c>
      <c r="D28" s="247">
        <f t="shared" si="1"/>
        <v>4.229815653614505E-3</v>
      </c>
      <c r="E28" s="215">
        <f t="shared" si="2"/>
        <v>4.0417610037410704E-3</v>
      </c>
      <c r="F28" s="52">
        <f t="shared" si="3"/>
        <v>3.6393717826177764E-2</v>
      </c>
      <c r="H28" s="19">
        <v>3344.1380000000008</v>
      </c>
      <c r="I28" s="140">
        <v>3629.4900000000011</v>
      </c>
      <c r="J28" s="247">
        <f t="shared" si="4"/>
        <v>7.6127606730814123E-3</v>
      </c>
      <c r="K28" s="215">
        <f t="shared" si="5"/>
        <v>7.830682262698738E-3</v>
      </c>
      <c r="L28" s="52">
        <f t="shared" si="6"/>
        <v>8.5329014532295092E-2</v>
      </c>
      <c r="N28" s="27">
        <f t="shared" si="0"/>
        <v>5.408417310749595</v>
      </c>
      <c r="O28" s="152">
        <f t="shared" si="0"/>
        <v>5.6637860005243255</v>
      </c>
      <c r="P28" s="52">
        <f t="shared" si="7"/>
        <v>4.7216898235121013E-2</v>
      </c>
    </row>
    <row r="29" spans="1:16" ht="20.100000000000001" customHeight="1" x14ac:dyDescent="0.25">
      <c r="A29" s="8" t="s">
        <v>181</v>
      </c>
      <c r="B29" s="19">
        <v>10121.619999999999</v>
      </c>
      <c r="C29" s="140">
        <v>16940.649999999994</v>
      </c>
      <c r="D29" s="247">
        <f t="shared" si="1"/>
        <v>6.9240065784499693E-3</v>
      </c>
      <c r="E29" s="215">
        <f t="shared" si="2"/>
        <v>1.0684690109612954E-2</v>
      </c>
      <c r="F29" s="52">
        <f>(C29-B29)/B29</f>
        <v>0.67370934692272544</v>
      </c>
      <c r="H29" s="19">
        <v>2285.4589999999998</v>
      </c>
      <c r="I29" s="140">
        <v>3550.7330000000011</v>
      </c>
      <c r="J29" s="247">
        <f t="shared" si="4"/>
        <v>5.2027315843843659E-3</v>
      </c>
      <c r="K29" s="215">
        <f t="shared" si="5"/>
        <v>7.6607627855922126E-3</v>
      </c>
      <c r="L29" s="52">
        <f>(I29-H29)/H29</f>
        <v>0.55361920734522096</v>
      </c>
      <c r="N29" s="27">
        <f t="shared" si="0"/>
        <v>2.2579972375963533</v>
      </c>
      <c r="O29" s="152">
        <f t="shared" si="0"/>
        <v>2.0959839203336368</v>
      </c>
      <c r="P29" s="52">
        <f>(O29-N29)/N29</f>
        <v>-7.1750892589744847E-2</v>
      </c>
    </row>
    <row r="30" spans="1:16" ht="20.100000000000001" customHeight="1" x14ac:dyDescent="0.25">
      <c r="A30" s="8" t="s">
        <v>195</v>
      </c>
      <c r="B30" s="19">
        <v>10088.720000000001</v>
      </c>
      <c r="C30" s="140">
        <v>15292.169999999998</v>
      </c>
      <c r="D30" s="247">
        <f t="shared" si="1"/>
        <v>6.9015003179471058E-3</v>
      </c>
      <c r="E30" s="215">
        <f t="shared" si="2"/>
        <v>9.6449721559397055E-3</v>
      </c>
      <c r="F30" s="52">
        <f t="shared" si="3"/>
        <v>0.51576909657518466</v>
      </c>
      <c r="H30" s="19">
        <v>2204.4380000000015</v>
      </c>
      <c r="I30" s="140">
        <v>3500.1559999999995</v>
      </c>
      <c r="J30" s="247">
        <f t="shared" si="4"/>
        <v>5.0182913841014479E-3</v>
      </c>
      <c r="K30" s="215">
        <f t="shared" si="5"/>
        <v>7.5516421056067255E-3</v>
      </c>
      <c r="L30" s="52">
        <f t="shared" si="6"/>
        <v>0.58777702071911175</v>
      </c>
      <c r="N30" s="27">
        <f t="shared" si="0"/>
        <v>2.185052216733145</v>
      </c>
      <c r="O30" s="152">
        <f t="shared" si="0"/>
        <v>2.288855015344454</v>
      </c>
      <c r="P30" s="52">
        <f t="shared" si="7"/>
        <v>4.7505866366206941E-2</v>
      </c>
    </row>
    <row r="31" spans="1:16" ht="20.100000000000001" customHeight="1" x14ac:dyDescent="0.25">
      <c r="A31" s="8" t="s">
        <v>170</v>
      </c>
      <c r="B31" s="19">
        <v>15094.03</v>
      </c>
      <c r="C31" s="140">
        <v>9953.5899999999965</v>
      </c>
      <c r="D31" s="247">
        <f t="shared" si="1"/>
        <v>1.0325537119089751E-2</v>
      </c>
      <c r="E31" s="215">
        <f t="shared" si="2"/>
        <v>6.2778597413996754E-3</v>
      </c>
      <c r="F31" s="52">
        <f t="shared" si="3"/>
        <v>-0.34056113576029756</v>
      </c>
      <c r="H31" s="19">
        <v>4712.114999999998</v>
      </c>
      <c r="I31" s="140">
        <v>3057.4830000000006</v>
      </c>
      <c r="J31" s="247">
        <f t="shared" si="4"/>
        <v>1.0726890983277901E-2</v>
      </c>
      <c r="K31" s="215">
        <f t="shared" si="5"/>
        <v>6.5965680843873171E-3</v>
      </c>
      <c r="L31" s="52">
        <f t="shared" si="6"/>
        <v>-0.35114423141200884</v>
      </c>
      <c r="N31" s="27">
        <f t="shared" si="0"/>
        <v>3.1218402242475984</v>
      </c>
      <c r="O31" s="152">
        <f t="shared" si="0"/>
        <v>3.0717389404225024</v>
      </c>
      <c r="P31" s="52">
        <f t="shared" si="7"/>
        <v>-1.6048638055194214E-2</v>
      </c>
    </row>
    <row r="32" spans="1:16" ht="20.100000000000001" customHeight="1" thickBot="1" x14ac:dyDescent="0.3">
      <c r="A32" s="8" t="s">
        <v>17</v>
      </c>
      <c r="B32" s="19">
        <f>B33-SUM(B7:B31)</f>
        <v>105985.03999999957</v>
      </c>
      <c r="C32" s="140">
        <f>C33-SUM(C7:C31)</f>
        <v>106638.71999999997</v>
      </c>
      <c r="D32" s="247">
        <f t="shared" si="1"/>
        <v>7.2502337983176623E-2</v>
      </c>
      <c r="E32" s="215">
        <f t="shared" si="2"/>
        <v>6.7258439132252032E-2</v>
      </c>
      <c r="F32" s="52">
        <f t="shared" si="3"/>
        <v>6.1676629079009931E-3</v>
      </c>
      <c r="H32" s="19">
        <f>H33-SUM(H7:H31)</f>
        <v>30934.960000000196</v>
      </c>
      <c r="I32" s="140">
        <f>I33-SUM(I7:I31)</f>
        <v>30174.425999999978</v>
      </c>
      <c r="J32" s="247">
        <f t="shared" si="4"/>
        <v>7.0421868628432194E-2</v>
      </c>
      <c r="K32" s="215">
        <f t="shared" si="5"/>
        <v>6.5101802860819402E-2</v>
      </c>
      <c r="L32" s="52">
        <f t="shared" si="6"/>
        <v>-2.4584935619771712E-2</v>
      </c>
      <c r="N32" s="27">
        <f t="shared" si="0"/>
        <v>2.9188043897516405</v>
      </c>
      <c r="O32" s="152">
        <f t="shared" si="0"/>
        <v>2.8295937910732598</v>
      </c>
      <c r="P32" s="52">
        <f t="shared" si="7"/>
        <v>-3.0564089526387051E-2</v>
      </c>
    </row>
    <row r="33" spans="1:16" ht="26.25" customHeight="1" thickBot="1" x14ac:dyDescent="0.3">
      <c r="A33" s="12" t="s">
        <v>18</v>
      </c>
      <c r="B33" s="17">
        <v>1461815.48</v>
      </c>
      <c r="C33" s="145">
        <v>1585506.9099999997</v>
      </c>
      <c r="D33" s="243">
        <f>SUM(D7:D32)</f>
        <v>0.99999999999999978</v>
      </c>
      <c r="E33" s="244">
        <f>SUM(E7:E32)</f>
        <v>0.99999999999999989</v>
      </c>
      <c r="F33" s="57">
        <f t="shared" si="3"/>
        <v>8.4614940594280541E-2</v>
      </c>
      <c r="G33" s="1"/>
      <c r="H33" s="17">
        <v>439280.59000000014</v>
      </c>
      <c r="I33" s="145">
        <v>463496.01199999993</v>
      </c>
      <c r="J33" s="243">
        <f>SUM(J7:J32)</f>
        <v>1.0000000000000004</v>
      </c>
      <c r="K33" s="244">
        <f>SUM(K7:K32)</f>
        <v>1.0000000000000004</v>
      </c>
      <c r="L33" s="57">
        <f t="shared" si="6"/>
        <v>5.5125180923654697E-2</v>
      </c>
      <c r="N33" s="29">
        <f t="shared" si="0"/>
        <v>3.005034465772658</v>
      </c>
      <c r="O33" s="146">
        <f t="shared" si="0"/>
        <v>2.9233301291635492</v>
      </c>
      <c r="P33" s="57">
        <f t="shared" si="7"/>
        <v>-2.7189151252580025E-2</v>
      </c>
    </row>
    <row r="35" spans="1:16" ht="15.75" thickBot="1" x14ac:dyDescent="0.3"/>
    <row r="36" spans="1:16" x14ac:dyDescent="0.25">
      <c r="A36" s="375" t="s">
        <v>2</v>
      </c>
      <c r="B36" s="360" t="s">
        <v>1</v>
      </c>
      <c r="C36" s="362"/>
      <c r="D36" s="360" t="s">
        <v>104</v>
      </c>
      <c r="E36" s="362"/>
      <c r="F36" s="130" t="s">
        <v>0</v>
      </c>
      <c r="H36" s="373" t="s">
        <v>19</v>
      </c>
      <c r="I36" s="374"/>
      <c r="J36" s="360" t="s">
        <v>104</v>
      </c>
      <c r="K36" s="361"/>
      <c r="L36" s="130" t="s">
        <v>0</v>
      </c>
      <c r="N36" s="371" t="s">
        <v>22</v>
      </c>
      <c r="O36" s="362"/>
      <c r="P36" s="130" t="s">
        <v>0</v>
      </c>
    </row>
    <row r="37" spans="1:16" x14ac:dyDescent="0.25">
      <c r="A37" s="376"/>
      <c r="B37" s="365" t="str">
        <f>B5</f>
        <v>jan-dez</v>
      </c>
      <c r="C37" s="367"/>
      <c r="D37" s="365" t="str">
        <f>B5</f>
        <v>jan-dez</v>
      </c>
      <c r="E37" s="367"/>
      <c r="F37" s="131" t="str">
        <f>F5</f>
        <v>2024/2023</v>
      </c>
      <c r="H37" s="368" t="str">
        <f>B5</f>
        <v>jan-dez</v>
      </c>
      <c r="I37" s="367"/>
      <c r="J37" s="365" t="str">
        <f>B5</f>
        <v>jan-dez</v>
      </c>
      <c r="K37" s="366"/>
      <c r="L37" s="131" t="str">
        <f>F37</f>
        <v>2024/2023</v>
      </c>
      <c r="N37" s="368" t="str">
        <f>B5</f>
        <v>jan-dez</v>
      </c>
      <c r="O37" s="366"/>
      <c r="P37" s="131" t="str">
        <f>P5</f>
        <v>2024/2023</v>
      </c>
    </row>
    <row r="38" spans="1:16" ht="19.5" customHeight="1" thickBot="1" x14ac:dyDescent="0.3">
      <c r="A38" s="377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166</v>
      </c>
      <c r="B39" s="39">
        <v>127116.47</v>
      </c>
      <c r="C39" s="147">
        <v>128254.29999999997</v>
      </c>
      <c r="D39" s="247">
        <f t="shared" ref="D39:D61" si="8">B39/$B$62</f>
        <v>0.21486093672707199</v>
      </c>
      <c r="E39" s="246">
        <f t="shared" ref="E39:E61" si="9">C39/$C$62</f>
        <v>0.22150162010265753</v>
      </c>
      <c r="F39" s="52">
        <f>(C39-B39)/B39</f>
        <v>8.951082420712065E-3</v>
      </c>
      <c r="H39" s="39">
        <v>30440.94</v>
      </c>
      <c r="I39" s="147">
        <v>30973.191999999995</v>
      </c>
      <c r="J39" s="247">
        <f t="shared" ref="J39:J61" si="10">H39/$H$62</f>
        <v>0.19853016819929528</v>
      </c>
      <c r="K39" s="246">
        <f t="shared" ref="K39:K61" si="11">I39/$I$62</f>
        <v>0.210311400925105</v>
      </c>
      <c r="L39" s="52">
        <f>(I39-H39)/H39</f>
        <v>1.748474258679255E-2</v>
      </c>
      <c r="N39" s="27">
        <f t="shared" ref="N39:O62" si="12">(H39/B39)*10</f>
        <v>2.3947282362387816</v>
      </c>
      <c r="O39" s="151">
        <f t="shared" si="12"/>
        <v>2.4149827335223852</v>
      </c>
      <c r="P39" s="61">
        <f t="shared" si="7"/>
        <v>8.457952337596282E-3</v>
      </c>
    </row>
    <row r="40" spans="1:16" ht="20.100000000000001" customHeight="1" x14ac:dyDescent="0.25">
      <c r="A40" s="38" t="s">
        <v>163</v>
      </c>
      <c r="B40" s="19">
        <v>84300.020000000077</v>
      </c>
      <c r="C40" s="140">
        <v>91938.580000000031</v>
      </c>
      <c r="D40" s="247">
        <f t="shared" si="8"/>
        <v>0.14248964955769242</v>
      </c>
      <c r="E40" s="215">
        <f t="shared" si="9"/>
        <v>0.15878254701743175</v>
      </c>
      <c r="F40" s="52">
        <f t="shared" ref="F40:F62" si="13">(C40-B40)/B40</f>
        <v>9.0611603650864458E-2</v>
      </c>
      <c r="H40" s="19">
        <v>23115.563999999998</v>
      </c>
      <c r="I40" s="140">
        <v>23474.58</v>
      </c>
      <c r="J40" s="247">
        <f t="shared" si="10"/>
        <v>0.1507554237464932</v>
      </c>
      <c r="K40" s="215">
        <f t="shared" si="11"/>
        <v>0.15939499570881982</v>
      </c>
      <c r="L40" s="52">
        <f t="shared" ref="L40:L62" si="14">(I40-H40)/H40</f>
        <v>1.5531353680143961E-2</v>
      </c>
      <c r="N40" s="27">
        <f t="shared" si="12"/>
        <v>2.7420591359290283</v>
      </c>
      <c r="O40" s="152">
        <f t="shared" si="12"/>
        <v>2.5532893808018349</v>
      </c>
      <c r="P40" s="52">
        <f t="shared" si="7"/>
        <v>-6.8842335547674813E-2</v>
      </c>
    </row>
    <row r="41" spans="1:16" ht="20.100000000000001" customHeight="1" x14ac:dyDescent="0.25">
      <c r="A41" s="38" t="s">
        <v>171</v>
      </c>
      <c r="B41" s="19">
        <v>69346.27999999997</v>
      </c>
      <c r="C41" s="140">
        <v>72329.930000000008</v>
      </c>
      <c r="D41" s="247">
        <f t="shared" si="8"/>
        <v>0.11721381721296864</v>
      </c>
      <c r="E41" s="215">
        <f t="shared" si="9"/>
        <v>0.12491742325139833</v>
      </c>
      <c r="F41" s="52">
        <f t="shared" si="13"/>
        <v>4.3025379299366007E-2</v>
      </c>
      <c r="H41" s="19">
        <v>17826.163999999997</v>
      </c>
      <c r="I41" s="140">
        <v>17721.064999999999</v>
      </c>
      <c r="J41" s="247">
        <f t="shared" si="10"/>
        <v>0.11625893738065322</v>
      </c>
      <c r="K41" s="215">
        <f t="shared" si="11"/>
        <v>0.12032799222097762</v>
      </c>
      <c r="L41" s="52">
        <f t="shared" si="14"/>
        <v>-5.8957720797361878E-3</v>
      </c>
      <c r="N41" s="27">
        <f t="shared" si="12"/>
        <v>2.5706013357890294</v>
      </c>
      <c r="O41" s="152">
        <f t="shared" si="12"/>
        <v>2.4500320959801836</v>
      </c>
      <c r="P41" s="52">
        <f t="shared" si="7"/>
        <v>-4.6903126568180152E-2</v>
      </c>
    </row>
    <row r="42" spans="1:16" ht="20.100000000000001" customHeight="1" x14ac:dyDescent="0.25">
      <c r="A42" s="38" t="s">
        <v>158</v>
      </c>
      <c r="B42" s="19">
        <v>72950.680000000008</v>
      </c>
      <c r="C42" s="140">
        <v>55668.79</v>
      </c>
      <c r="D42" s="247">
        <f t="shared" si="8"/>
        <v>0.12330622019063996</v>
      </c>
      <c r="E42" s="215">
        <f t="shared" si="9"/>
        <v>9.6142797349910478E-2</v>
      </c>
      <c r="F42" s="52">
        <f t="shared" si="13"/>
        <v>-0.23689827154455592</v>
      </c>
      <c r="H42" s="19">
        <v>16776.570000000007</v>
      </c>
      <c r="I42" s="140">
        <v>14025.244000000004</v>
      </c>
      <c r="J42" s="247">
        <f t="shared" si="10"/>
        <v>0.10941367986360648</v>
      </c>
      <c r="K42" s="215">
        <f t="shared" si="11"/>
        <v>9.5232958681056343E-2</v>
      </c>
      <c r="L42" s="52">
        <f t="shared" si="14"/>
        <v>-0.16399812357353152</v>
      </c>
      <c r="N42" s="27">
        <f t="shared" si="12"/>
        <v>2.299713998553544</v>
      </c>
      <c r="O42" s="152">
        <f t="shared" si="12"/>
        <v>2.5194088105741126</v>
      </c>
      <c r="P42" s="52">
        <f t="shared" si="7"/>
        <v>9.553136266455331E-2</v>
      </c>
    </row>
    <row r="43" spans="1:16" ht="20.100000000000001" customHeight="1" x14ac:dyDescent="0.25">
      <c r="A43" s="38" t="s">
        <v>161</v>
      </c>
      <c r="B43" s="19">
        <v>53153.860000000008</v>
      </c>
      <c r="C43" s="140">
        <v>51916.510000000017</v>
      </c>
      <c r="D43" s="247">
        <f t="shared" si="8"/>
        <v>8.9844283358872734E-2</v>
      </c>
      <c r="E43" s="215">
        <f t="shared" si="9"/>
        <v>8.9662421260541178E-2</v>
      </c>
      <c r="F43" s="52">
        <f t="shared" si="13"/>
        <v>-2.3278648060554605E-2</v>
      </c>
      <c r="H43" s="19">
        <v>14542.007000000001</v>
      </c>
      <c r="I43" s="140">
        <v>13827.150999999998</v>
      </c>
      <c r="J43" s="247">
        <f t="shared" si="10"/>
        <v>9.4840274172391853E-2</v>
      </c>
      <c r="K43" s="215">
        <f t="shared" si="11"/>
        <v>9.3887885291673093E-2</v>
      </c>
      <c r="L43" s="52">
        <f t="shared" si="14"/>
        <v>-4.9158001368036983E-2</v>
      </c>
      <c r="N43" s="27">
        <f t="shared" si="12"/>
        <v>2.7358327316209956</v>
      </c>
      <c r="O43" s="152">
        <f t="shared" si="12"/>
        <v>2.6633437031880596</v>
      </c>
      <c r="P43" s="52">
        <f t="shared" si="7"/>
        <v>-2.6496147807247666E-2</v>
      </c>
    </row>
    <row r="44" spans="1:16" ht="20.100000000000001" customHeight="1" x14ac:dyDescent="0.25">
      <c r="A44" s="38" t="s">
        <v>174</v>
      </c>
      <c r="B44" s="19">
        <v>42219.040000000001</v>
      </c>
      <c r="C44" s="140">
        <v>45325.459999999992</v>
      </c>
      <c r="D44" s="247">
        <f t="shared" si="8"/>
        <v>7.1361503998008446E-2</v>
      </c>
      <c r="E44" s="215">
        <f t="shared" si="9"/>
        <v>7.8279346750153397E-2</v>
      </c>
      <c r="F44" s="52">
        <f t="shared" si="13"/>
        <v>7.3578650769889384E-2</v>
      </c>
      <c r="H44" s="19">
        <v>9595.35</v>
      </c>
      <c r="I44" s="140">
        <v>10049.361000000001</v>
      </c>
      <c r="J44" s="247">
        <f t="shared" si="10"/>
        <v>6.2579094122294121E-2</v>
      </c>
      <c r="K44" s="215">
        <f t="shared" si="11"/>
        <v>6.8236273171719417E-2</v>
      </c>
      <c r="L44" s="52">
        <f t="shared" si="14"/>
        <v>4.7315731057230886E-2</v>
      </c>
      <c r="N44" s="27">
        <f t="shared" si="12"/>
        <v>2.2727541886314802</v>
      </c>
      <c r="O44" s="152">
        <f t="shared" si="12"/>
        <v>2.2171558766309269</v>
      </c>
      <c r="P44" s="52">
        <f t="shared" si="7"/>
        <v>-2.4462967565371099E-2</v>
      </c>
    </row>
    <row r="45" spans="1:16" ht="20.100000000000001" customHeight="1" x14ac:dyDescent="0.25">
      <c r="A45" s="38" t="s">
        <v>169</v>
      </c>
      <c r="B45" s="19">
        <v>40388.30000000001</v>
      </c>
      <c r="C45" s="140">
        <v>42249.020000000019</v>
      </c>
      <c r="D45" s="247">
        <f t="shared" si="8"/>
        <v>6.8267062252546848E-2</v>
      </c>
      <c r="E45" s="215">
        <f t="shared" si="9"/>
        <v>7.2966180297655406E-2</v>
      </c>
      <c r="F45" s="52">
        <f t="shared" si="13"/>
        <v>4.6070768019451376E-2</v>
      </c>
      <c r="H45" s="19">
        <v>9299.0740000000023</v>
      </c>
      <c r="I45" s="140">
        <v>9831.0010000000038</v>
      </c>
      <c r="J45" s="247">
        <f t="shared" si="10"/>
        <v>6.0646836967508042E-2</v>
      </c>
      <c r="K45" s="215">
        <f t="shared" si="11"/>
        <v>6.6753584609752503E-2</v>
      </c>
      <c r="L45" s="52">
        <f t="shared" si="14"/>
        <v>5.7202147224551754E-2</v>
      </c>
      <c r="N45" s="27">
        <f t="shared" si="12"/>
        <v>2.302417779406412</v>
      </c>
      <c r="O45" s="152">
        <f t="shared" si="12"/>
        <v>2.3269181154971168</v>
      </c>
      <c r="P45" s="52">
        <f t="shared" si="7"/>
        <v>1.0641133989601677E-2</v>
      </c>
    </row>
    <row r="46" spans="1:16" ht="20.100000000000001" customHeight="1" x14ac:dyDescent="0.25">
      <c r="A46" s="38" t="s">
        <v>165</v>
      </c>
      <c r="B46" s="19">
        <v>23687.030000000002</v>
      </c>
      <c r="C46" s="140">
        <v>20260.330000000002</v>
      </c>
      <c r="D46" s="247">
        <f t="shared" si="8"/>
        <v>4.0037435385692009E-2</v>
      </c>
      <c r="E46" s="215">
        <f t="shared" si="9"/>
        <v>3.4990607869010835E-2</v>
      </c>
      <c r="F46" s="52">
        <f t="shared" si="13"/>
        <v>-0.14466566724490154</v>
      </c>
      <c r="H46" s="19">
        <v>7507.6540000000014</v>
      </c>
      <c r="I46" s="140">
        <v>6377.0349999999989</v>
      </c>
      <c r="J46" s="247">
        <f t="shared" si="10"/>
        <v>4.8963527782062984E-2</v>
      </c>
      <c r="K46" s="215">
        <f t="shared" si="11"/>
        <v>4.3300773281566424E-2</v>
      </c>
      <c r="L46" s="52">
        <f t="shared" si="14"/>
        <v>-0.15059551225988868</v>
      </c>
      <c r="N46" s="27">
        <f t="shared" si="12"/>
        <v>3.1695210416839936</v>
      </c>
      <c r="O46" s="152">
        <f t="shared" si="12"/>
        <v>3.1475474486348438</v>
      </c>
      <c r="P46" s="52">
        <f t="shared" si="7"/>
        <v>-6.9327803034476944E-3</v>
      </c>
    </row>
    <row r="47" spans="1:16" ht="20.100000000000001" customHeight="1" x14ac:dyDescent="0.25">
      <c r="A47" s="38" t="s">
        <v>175</v>
      </c>
      <c r="B47" s="19">
        <v>14724.32</v>
      </c>
      <c r="C47" s="140">
        <v>15855.069999999994</v>
      </c>
      <c r="D47" s="247">
        <f t="shared" si="8"/>
        <v>2.4888050996610907E-2</v>
      </c>
      <c r="E47" s="215">
        <f t="shared" si="9"/>
        <v>2.7382502511346923E-2</v>
      </c>
      <c r="F47" s="52">
        <f t="shared" si="13"/>
        <v>7.6794717854542324E-2</v>
      </c>
      <c r="H47" s="19">
        <v>5569.7179999999998</v>
      </c>
      <c r="I47" s="140">
        <v>5672.1309999999976</v>
      </c>
      <c r="J47" s="247">
        <f t="shared" si="10"/>
        <v>3.6324668402573722E-2</v>
      </c>
      <c r="K47" s="215">
        <f t="shared" si="11"/>
        <v>3.8514397122541212E-2</v>
      </c>
      <c r="L47" s="52">
        <f t="shared" si="14"/>
        <v>1.8387465936336049E-2</v>
      </c>
      <c r="N47" s="27">
        <f t="shared" si="12"/>
        <v>3.7826656850706857</v>
      </c>
      <c r="O47" s="152">
        <f t="shared" si="12"/>
        <v>3.5774872012548666</v>
      </c>
      <c r="P47" s="52">
        <f t="shared" si="7"/>
        <v>-5.4241770459813959E-2</v>
      </c>
    </row>
    <row r="48" spans="1:16" ht="20.100000000000001" customHeight="1" x14ac:dyDescent="0.25">
      <c r="A48" s="38" t="s">
        <v>177</v>
      </c>
      <c r="B48" s="19">
        <v>16626.300000000003</v>
      </c>
      <c r="C48" s="140">
        <v>14871.340000000002</v>
      </c>
      <c r="D48" s="247">
        <f t="shared" si="8"/>
        <v>2.8102907454127052E-2</v>
      </c>
      <c r="E48" s="215">
        <f t="shared" si="9"/>
        <v>2.5683551374865842E-2</v>
      </c>
      <c r="F48" s="52">
        <f t="shared" si="13"/>
        <v>-0.10555324997143084</v>
      </c>
      <c r="H48" s="19">
        <v>5211.4530000000004</v>
      </c>
      <c r="I48" s="140">
        <v>4560.3919999999998</v>
      </c>
      <c r="J48" s="247">
        <f t="shared" si="10"/>
        <v>3.3988130479962908E-2</v>
      </c>
      <c r="K48" s="215">
        <f t="shared" si="11"/>
        <v>3.0965566296416641E-2</v>
      </c>
      <c r="L48" s="52">
        <f t="shared" si="14"/>
        <v>-0.12492888259761732</v>
      </c>
      <c r="N48" s="27">
        <f t="shared" si="12"/>
        <v>3.1344634705256125</v>
      </c>
      <c r="O48" s="152">
        <f t="shared" si="12"/>
        <v>3.0665642773280681</v>
      </c>
      <c r="P48" s="52">
        <f t="shared" si="7"/>
        <v>-2.1662142129274344E-2</v>
      </c>
    </row>
    <row r="49" spans="1:16" ht="20.100000000000001" customHeight="1" x14ac:dyDescent="0.25">
      <c r="A49" s="38" t="s">
        <v>170</v>
      </c>
      <c r="B49" s="19">
        <v>15094.03</v>
      </c>
      <c r="C49" s="140">
        <v>9953.5899999999965</v>
      </c>
      <c r="D49" s="247">
        <f t="shared" si="8"/>
        <v>2.551296008130596E-2</v>
      </c>
      <c r="E49" s="215">
        <f t="shared" si="9"/>
        <v>1.7190350037679911E-2</v>
      </c>
      <c r="F49" s="52">
        <f t="shared" si="13"/>
        <v>-0.34056113576029756</v>
      </c>
      <c r="H49" s="19">
        <v>4712.114999999998</v>
      </c>
      <c r="I49" s="140">
        <v>3057.4830000000006</v>
      </c>
      <c r="J49" s="247">
        <f t="shared" si="10"/>
        <v>3.0731540600402681E-2</v>
      </c>
      <c r="K49" s="215">
        <f t="shared" si="11"/>
        <v>2.0760647886555995E-2</v>
      </c>
      <c r="L49" s="52">
        <f t="shared" si="14"/>
        <v>-0.35114423141200884</v>
      </c>
      <c r="N49" s="27">
        <f t="shared" si="12"/>
        <v>3.1218402242475984</v>
      </c>
      <c r="O49" s="152">
        <f t="shared" si="12"/>
        <v>3.0717389404225024</v>
      </c>
      <c r="P49" s="52">
        <f t="shared" si="7"/>
        <v>-1.6048638055194214E-2</v>
      </c>
    </row>
    <row r="50" spans="1:16" ht="20.100000000000001" customHeight="1" x14ac:dyDescent="0.25">
      <c r="A50" s="38" t="s">
        <v>183</v>
      </c>
      <c r="B50" s="19">
        <v>14393.07</v>
      </c>
      <c r="C50" s="140">
        <v>10546.360000000002</v>
      </c>
      <c r="D50" s="247">
        <f t="shared" si="8"/>
        <v>2.4328149629849836E-2</v>
      </c>
      <c r="E50" s="215">
        <f t="shared" si="9"/>
        <v>1.8214093610786259E-2</v>
      </c>
      <c r="F50" s="52">
        <f t="shared" si="13"/>
        <v>-0.267261258369479</v>
      </c>
      <c r="H50" s="19">
        <v>3404.6570000000011</v>
      </c>
      <c r="I50" s="140">
        <v>2326.4479999999999</v>
      </c>
      <c r="J50" s="247">
        <f t="shared" si="10"/>
        <v>2.2204541872586993E-2</v>
      </c>
      <c r="K50" s="215">
        <f t="shared" si="11"/>
        <v>1.5796839346083825E-2</v>
      </c>
      <c r="L50" s="52">
        <f t="shared" si="14"/>
        <v>-0.31668652671913816</v>
      </c>
      <c r="N50" s="27">
        <f t="shared" si="12"/>
        <v>2.3654835278366608</v>
      </c>
      <c r="O50" s="152">
        <f t="shared" si="12"/>
        <v>2.2059250774674859</v>
      </c>
      <c r="P50" s="52">
        <f t="shared" si="7"/>
        <v>-6.7452784384889872E-2</v>
      </c>
    </row>
    <row r="51" spans="1:16" ht="20.100000000000001" customHeight="1" x14ac:dyDescent="0.25">
      <c r="A51" s="38" t="s">
        <v>186</v>
      </c>
      <c r="B51" s="19">
        <v>4717.1399999999967</v>
      </c>
      <c r="C51" s="140">
        <v>4925.03</v>
      </c>
      <c r="D51" s="247">
        <f t="shared" si="8"/>
        <v>7.9732321002364184E-3</v>
      </c>
      <c r="E51" s="215">
        <f t="shared" si="9"/>
        <v>8.5057742629618769E-3</v>
      </c>
      <c r="F51" s="52">
        <f t="shared" si="13"/>
        <v>4.4071195682130103E-2</v>
      </c>
      <c r="H51" s="19">
        <v>1209.7530000000006</v>
      </c>
      <c r="I51" s="140">
        <v>1226.1260000000002</v>
      </c>
      <c r="J51" s="247">
        <f t="shared" si="10"/>
        <v>7.8897848282478197E-3</v>
      </c>
      <c r="K51" s="215">
        <f t="shared" si="11"/>
        <v>8.3255312132729294E-3</v>
      </c>
      <c r="L51" s="52">
        <f t="shared" si="14"/>
        <v>1.3534167718533935E-2</v>
      </c>
      <c r="N51" s="27">
        <f t="shared" si="12"/>
        <v>2.564589984609321</v>
      </c>
      <c r="O51" s="152">
        <f t="shared" si="12"/>
        <v>2.4895807741272646</v>
      </c>
      <c r="P51" s="52">
        <f t="shared" si="7"/>
        <v>-2.9248032212635708E-2</v>
      </c>
    </row>
    <row r="52" spans="1:16" ht="20.100000000000001" customHeight="1" x14ac:dyDescent="0.25">
      <c r="A52" s="38" t="s">
        <v>187</v>
      </c>
      <c r="B52" s="19">
        <v>4359.4699999999993</v>
      </c>
      <c r="C52" s="140">
        <v>4068.7499999999995</v>
      </c>
      <c r="D52" s="247">
        <f t="shared" si="8"/>
        <v>7.3686738455966275E-3</v>
      </c>
      <c r="E52" s="215">
        <f t="shared" si="9"/>
        <v>7.0269356800722309E-3</v>
      </c>
      <c r="F52" s="52">
        <f t="shared" si="13"/>
        <v>-6.6687005530488758E-2</v>
      </c>
      <c r="H52" s="19">
        <v>1152.4189999999999</v>
      </c>
      <c r="I52" s="140">
        <v>1041.7890000000002</v>
      </c>
      <c r="J52" s="247">
        <f t="shared" si="10"/>
        <v>7.515863107580241E-3</v>
      </c>
      <c r="K52" s="215">
        <f t="shared" si="11"/>
        <v>7.0738625860183963E-3</v>
      </c>
      <c r="L52" s="52">
        <f t="shared" si="14"/>
        <v>-9.5998070146361414E-2</v>
      </c>
      <c r="N52" s="27">
        <f t="shared" si="12"/>
        <v>2.6434841850041408</v>
      </c>
      <c r="O52" s="152">
        <f t="shared" si="12"/>
        <v>2.5604645161290329</v>
      </c>
      <c r="P52" s="52">
        <f t="shared" si="7"/>
        <v>-3.1405396463522958E-2</v>
      </c>
    </row>
    <row r="53" spans="1:16" ht="20.100000000000001" customHeight="1" x14ac:dyDescent="0.25">
      <c r="A53" s="38" t="s">
        <v>184</v>
      </c>
      <c r="B53" s="19">
        <v>2096.0899999999997</v>
      </c>
      <c r="C53" s="140">
        <v>2665.9599999999996</v>
      </c>
      <c r="D53" s="247">
        <f t="shared" si="8"/>
        <v>3.5429544327674318E-3</v>
      </c>
      <c r="E53" s="215">
        <f t="shared" si="9"/>
        <v>4.6042468683613795E-3</v>
      </c>
      <c r="F53" s="52">
        <f t="shared" si="13"/>
        <v>0.2718728680543297</v>
      </c>
      <c r="H53" s="19">
        <v>610.58900000000017</v>
      </c>
      <c r="I53" s="140">
        <v>755.57699999999988</v>
      </c>
      <c r="J53" s="247">
        <f t="shared" si="10"/>
        <v>3.9821482802646548E-3</v>
      </c>
      <c r="K53" s="215">
        <f t="shared" si="11"/>
        <v>5.1304514360931246E-3</v>
      </c>
      <c r="L53" s="52">
        <f t="shared" si="14"/>
        <v>0.23745596465052543</v>
      </c>
      <c r="N53" s="27">
        <f t="shared" ref="N53:N54" si="15">(H53/B53)*10</f>
        <v>2.9129903773215862</v>
      </c>
      <c r="O53" s="152">
        <f t="shared" ref="O53:O54" si="16">(I53/C53)*10</f>
        <v>2.8341648036729734</v>
      </c>
      <c r="P53" s="52">
        <f t="shared" ref="P53:P54" si="17">(O53-N53)/N53</f>
        <v>-2.7060018550796136E-2</v>
      </c>
    </row>
    <row r="54" spans="1:16" ht="20.100000000000001" customHeight="1" x14ac:dyDescent="0.25">
      <c r="A54" s="38" t="s">
        <v>188</v>
      </c>
      <c r="B54" s="19">
        <v>706.95000000000016</v>
      </c>
      <c r="C54" s="140">
        <v>2911.6499999999996</v>
      </c>
      <c r="D54" s="247">
        <f t="shared" si="8"/>
        <v>1.1949351584354378E-3</v>
      </c>
      <c r="E54" s="215">
        <f t="shared" si="9"/>
        <v>5.0285658427974955E-3</v>
      </c>
      <c r="F54" s="52">
        <f t="shared" si="13"/>
        <v>3.1186081052408214</v>
      </c>
      <c r="H54" s="19">
        <v>169.72200000000004</v>
      </c>
      <c r="I54" s="140">
        <v>493.48200000000003</v>
      </c>
      <c r="J54" s="247">
        <f t="shared" si="10"/>
        <v>1.106895424619634E-3</v>
      </c>
      <c r="K54" s="215">
        <f t="shared" si="11"/>
        <v>3.350797384761722E-3</v>
      </c>
      <c r="L54" s="52">
        <f t="shared" si="14"/>
        <v>1.9075900590377199</v>
      </c>
      <c r="N54" s="27">
        <f t="shared" si="15"/>
        <v>2.400763844684914</v>
      </c>
      <c r="O54" s="152">
        <f t="shared" si="16"/>
        <v>1.6948534336201126</v>
      </c>
      <c r="P54" s="52">
        <f t="shared" si="17"/>
        <v>-0.29403575558988304</v>
      </c>
    </row>
    <row r="55" spans="1:16" ht="20.100000000000001" customHeight="1" x14ac:dyDescent="0.25">
      <c r="A55" s="38" t="s">
        <v>185</v>
      </c>
      <c r="B55" s="19">
        <v>1746.42</v>
      </c>
      <c r="C55" s="140">
        <v>1128.2499999999998</v>
      </c>
      <c r="D55" s="247">
        <f t="shared" si="8"/>
        <v>2.9519183243437541E-3</v>
      </c>
      <c r="E55" s="215">
        <f t="shared" si="9"/>
        <v>1.9485444377367726E-3</v>
      </c>
      <c r="F55" s="52">
        <f t="shared" si="13"/>
        <v>-0.3539641094353021</v>
      </c>
      <c r="H55" s="19">
        <v>677.92599999999982</v>
      </c>
      <c r="I55" s="140">
        <v>440.584</v>
      </c>
      <c r="J55" s="247">
        <f t="shared" si="10"/>
        <v>4.4213077127932127E-3</v>
      </c>
      <c r="K55" s="215">
        <f t="shared" si="11"/>
        <v>2.9916141114931416E-3</v>
      </c>
      <c r="L55" s="52">
        <f t="shared" si="14"/>
        <v>-0.35010015842437064</v>
      </c>
      <c r="N55" s="27">
        <f t="shared" ref="N55" si="18">(H55/B55)*10</f>
        <v>3.8818039188740383</v>
      </c>
      <c r="O55" s="152">
        <f t="shared" ref="O55" si="19">(I55/C55)*10</f>
        <v>3.9050210502991369</v>
      </c>
      <c r="P55" s="52">
        <f t="shared" ref="P55" si="20">(O55-N55)/N55</f>
        <v>5.9810160199521411E-3</v>
      </c>
    </row>
    <row r="56" spans="1:16" ht="20.100000000000001" customHeight="1" x14ac:dyDescent="0.25">
      <c r="A56" s="38" t="s">
        <v>190</v>
      </c>
      <c r="B56" s="19">
        <v>400.43</v>
      </c>
      <c r="C56" s="140">
        <v>1224.98</v>
      </c>
      <c r="D56" s="247">
        <f t="shared" si="8"/>
        <v>6.7683412616493708E-4</v>
      </c>
      <c r="E56" s="215">
        <f t="shared" si="9"/>
        <v>2.1156020078340722E-3</v>
      </c>
      <c r="F56" s="52">
        <f t="shared" si="13"/>
        <v>2.0591614014933945</v>
      </c>
      <c r="H56" s="19">
        <v>129.81200000000004</v>
      </c>
      <c r="I56" s="140">
        <v>373.65499999999997</v>
      </c>
      <c r="J56" s="247">
        <f t="shared" si="10"/>
        <v>8.4660980226914577E-4</v>
      </c>
      <c r="K56" s="215">
        <f t="shared" si="11"/>
        <v>2.5371587956665919E-3</v>
      </c>
      <c r="L56" s="52">
        <f t="shared" si="14"/>
        <v>1.8784318861122227</v>
      </c>
      <c r="N56" s="27">
        <f t="shared" ref="N56" si="21">(H56/B56)*10</f>
        <v>3.2418150488225166</v>
      </c>
      <c r="O56" s="152">
        <f t="shared" ref="O56" si="22">(I56/C56)*10</f>
        <v>3.0502946986889579</v>
      </c>
      <c r="P56" s="52">
        <f t="shared" si="7"/>
        <v>-5.9078123597187393E-2</v>
      </c>
    </row>
    <row r="57" spans="1:16" ht="20.100000000000001" customHeight="1" x14ac:dyDescent="0.25">
      <c r="A57" s="38" t="s">
        <v>176</v>
      </c>
      <c r="B57" s="19">
        <v>2361.6200000000003</v>
      </c>
      <c r="C57" s="140">
        <v>1028.3299999999997</v>
      </c>
      <c r="D57" s="247">
        <f t="shared" si="8"/>
        <v>3.9917713683631072E-3</v>
      </c>
      <c r="E57" s="215">
        <f t="shared" si="9"/>
        <v>1.7759775773612721E-3</v>
      </c>
      <c r="F57" s="52">
        <f t="shared" si="13"/>
        <v>-0.56456584886645622</v>
      </c>
      <c r="H57" s="19">
        <v>871.85199999999998</v>
      </c>
      <c r="I57" s="140">
        <v>365.89399999999995</v>
      </c>
      <c r="J57" s="247">
        <f t="shared" si="10"/>
        <v>5.6860571390007011E-3</v>
      </c>
      <c r="K57" s="215">
        <f t="shared" si="11"/>
        <v>2.4844607468965541E-3</v>
      </c>
      <c r="L57" s="52">
        <f t="shared" si="14"/>
        <v>-0.5803255598427256</v>
      </c>
      <c r="N57" s="27">
        <f t="shared" ref="N57" si="23">(H57/B57)*10</f>
        <v>3.691753965498259</v>
      </c>
      <c r="O57" s="152">
        <f t="shared" ref="O57" si="24">(I57/C57)*10</f>
        <v>3.5581379518248042</v>
      </c>
      <c r="P57" s="52">
        <f t="shared" ref="P57" si="25">(O57-N57)/N57</f>
        <v>-3.6193098164769288E-2</v>
      </c>
    </row>
    <row r="58" spans="1:16" ht="20.100000000000001" customHeight="1" x14ac:dyDescent="0.25">
      <c r="A58" s="38" t="s">
        <v>182</v>
      </c>
      <c r="B58" s="19">
        <v>403.0299999999998</v>
      </c>
      <c r="C58" s="140">
        <v>890.81</v>
      </c>
      <c r="D58" s="247">
        <f t="shared" si="8"/>
        <v>6.8122882368517451E-4</v>
      </c>
      <c r="E58" s="215">
        <f t="shared" si="9"/>
        <v>1.5384736278132459E-3</v>
      </c>
      <c r="F58" s="52">
        <f t="shared" si="13"/>
        <v>1.2102821129940708</v>
      </c>
      <c r="H58" s="19">
        <v>157.62999999999997</v>
      </c>
      <c r="I58" s="140">
        <v>333.61600000000004</v>
      </c>
      <c r="J58" s="247">
        <f t="shared" si="10"/>
        <v>1.0280336419721241E-3</v>
      </c>
      <c r="K58" s="215">
        <f t="shared" si="11"/>
        <v>2.2652895552718573E-3</v>
      </c>
      <c r="L58" s="52">
        <f t="shared" si="14"/>
        <v>1.1164499143564048</v>
      </c>
      <c r="N58" s="27">
        <f t="shared" si="12"/>
        <v>3.9111232414460471</v>
      </c>
      <c r="O58" s="152">
        <f t="shared" si="12"/>
        <v>3.7450859330272457</v>
      </c>
      <c r="P58" s="52">
        <f t="shared" si="7"/>
        <v>-4.2452589235570326E-2</v>
      </c>
    </row>
    <row r="59" spans="1:16" ht="20.100000000000001" customHeight="1" x14ac:dyDescent="0.25">
      <c r="A59" s="38" t="s">
        <v>189</v>
      </c>
      <c r="B59" s="19">
        <v>387.12000000000012</v>
      </c>
      <c r="C59" s="140">
        <v>568.94999999999993</v>
      </c>
      <c r="D59" s="247">
        <f t="shared" si="8"/>
        <v>6.543366553978736E-4</v>
      </c>
      <c r="E59" s="215">
        <f t="shared" si="9"/>
        <v>9.8260523629544599E-4</v>
      </c>
      <c r="F59" s="52">
        <f>(C59-B59)/B59</f>
        <v>0.46969931804091691</v>
      </c>
      <c r="H59" s="19">
        <v>133.57099999999994</v>
      </c>
      <c r="I59" s="140">
        <v>159.25900000000004</v>
      </c>
      <c r="J59" s="247">
        <f t="shared" si="10"/>
        <v>8.7112530350731807E-4</v>
      </c>
      <c r="K59" s="215">
        <f t="shared" si="11"/>
        <v>1.0813862323241115E-3</v>
      </c>
      <c r="L59" s="52">
        <f>(I59-H59)/H59</f>
        <v>0.19231719460062524</v>
      </c>
      <c r="N59" s="27">
        <f t="shared" si="12"/>
        <v>3.4503771440380215</v>
      </c>
      <c r="O59" s="152">
        <f t="shared" si="12"/>
        <v>2.7991739168644001</v>
      </c>
      <c r="P59" s="52">
        <f>(O59-N59)/N59</f>
        <v>-0.18873392675315193</v>
      </c>
    </row>
    <row r="60" spans="1:16" ht="20.100000000000001" customHeight="1" x14ac:dyDescent="0.25">
      <c r="A60" s="38" t="s">
        <v>203</v>
      </c>
      <c r="B60" s="19">
        <v>122.33999999999999</v>
      </c>
      <c r="C60" s="140">
        <v>181.92000000000002</v>
      </c>
      <c r="D60" s="247">
        <f t="shared" si="8"/>
        <v>2.0678742100996026E-4</v>
      </c>
      <c r="E60" s="215">
        <f t="shared" si="9"/>
        <v>3.1418498037941395E-4</v>
      </c>
      <c r="F60" s="52">
        <f>(C60-B60)/B60</f>
        <v>0.4870034330554196</v>
      </c>
      <c r="H60" s="19">
        <v>72.207999999999984</v>
      </c>
      <c r="I60" s="140">
        <v>72.885999999999996</v>
      </c>
      <c r="J60" s="247">
        <f t="shared" si="10"/>
        <v>4.7092719164831018E-4</v>
      </c>
      <c r="K60" s="215">
        <f t="shared" si="11"/>
        <v>4.9490400498041029E-4</v>
      </c>
      <c r="L60" s="52">
        <f>(I60-H60)/H60</f>
        <v>9.3895413250610956E-3</v>
      </c>
      <c r="N60" s="27">
        <f t="shared" si="12"/>
        <v>5.9022396599640334</v>
      </c>
      <c r="O60" s="152">
        <f t="shared" si="12"/>
        <v>4.0064863676341247</v>
      </c>
      <c r="P60" s="52">
        <f>(O60-N60)/N60</f>
        <v>-0.32119219170125346</v>
      </c>
    </row>
    <row r="61" spans="1:16" ht="20.100000000000001" customHeight="1" thickBot="1" x14ac:dyDescent="0.3">
      <c r="A61" s="8" t="s">
        <v>17</v>
      </c>
      <c r="B61" s="19">
        <f>B62-SUM(B39:B60)</f>
        <v>322.05000000004657</v>
      </c>
      <c r="C61" s="140">
        <f>C62-SUM(C39:C60)</f>
        <v>258.04000000015367</v>
      </c>
      <c r="D61" s="247">
        <f t="shared" si="8"/>
        <v>5.4435089861261518E-4</v>
      </c>
      <c r="E61" s="215">
        <f t="shared" si="9"/>
        <v>4.4564804494916579E-4</v>
      </c>
      <c r="F61" s="52">
        <f t="shared" si="13"/>
        <v>-0.19875795683863887</v>
      </c>
      <c r="H61" s="19">
        <f>H62-SUM(H39:H60)</f>
        <v>144.80999999991036</v>
      </c>
      <c r="I61" s="140">
        <f>I62-SUM(I39:I60)</f>
        <v>115.05400000003283</v>
      </c>
      <c r="J61" s="247">
        <f t="shared" si="10"/>
        <v>9.444239782648681E-4</v>
      </c>
      <c r="K61" s="215">
        <f t="shared" si="11"/>
        <v>7.8122939095343936E-4</v>
      </c>
      <c r="L61" s="52">
        <f t="shared" si="14"/>
        <v>-0.20548304675019646</v>
      </c>
      <c r="N61" s="27">
        <f t="shared" si="12"/>
        <v>4.496506753606254</v>
      </c>
      <c r="O61" s="152">
        <f t="shared" si="12"/>
        <v>4.4587660827764806</v>
      </c>
      <c r="P61" s="52">
        <f t="shared" si="7"/>
        <v>-8.3933312897851008E-3</v>
      </c>
    </row>
    <row r="62" spans="1:16" ht="26.25" customHeight="1" thickBot="1" x14ac:dyDescent="0.3">
      <c r="A62" s="12" t="s">
        <v>18</v>
      </c>
      <c r="B62" s="17">
        <v>591622.06000000006</v>
      </c>
      <c r="C62" s="145">
        <v>579021.95000000007</v>
      </c>
      <c r="D62" s="253">
        <f>SUM(D39:D61)</f>
        <v>1</v>
      </c>
      <c r="E62" s="254">
        <f>SUM(E39:E61)</f>
        <v>1</v>
      </c>
      <c r="F62" s="57">
        <f t="shared" si="13"/>
        <v>-2.1297566219893801E-2</v>
      </c>
      <c r="G62" s="1"/>
      <c r="H62" s="17">
        <v>153331.55799999999</v>
      </c>
      <c r="I62" s="145">
        <v>147273.005</v>
      </c>
      <c r="J62" s="253">
        <f>SUM(J39:J61)</f>
        <v>0.99999999999999967</v>
      </c>
      <c r="K62" s="254">
        <f>SUM(K39:K61)</f>
        <v>1.0000000000000004</v>
      </c>
      <c r="L62" s="57">
        <f t="shared" si="14"/>
        <v>-3.9512759662952007E-2</v>
      </c>
      <c r="M62" s="1"/>
      <c r="N62" s="29">
        <f t="shared" si="12"/>
        <v>2.5917146835261686</v>
      </c>
      <c r="O62" s="146">
        <f t="shared" si="12"/>
        <v>2.5434787921252378</v>
      </c>
      <c r="P62" s="57">
        <f t="shared" si="7"/>
        <v>-1.8611574687420192E-2</v>
      </c>
    </row>
    <row r="64" spans="1:16" ht="15.75" thickBot="1" x14ac:dyDescent="0.3"/>
    <row r="65" spans="1:16" x14ac:dyDescent="0.25">
      <c r="A65" s="375" t="s">
        <v>15</v>
      </c>
      <c r="B65" s="360" t="s">
        <v>1</v>
      </c>
      <c r="C65" s="362"/>
      <c r="D65" s="360" t="s">
        <v>104</v>
      </c>
      <c r="E65" s="362"/>
      <c r="F65" s="130" t="s">
        <v>0</v>
      </c>
      <c r="H65" s="373" t="s">
        <v>19</v>
      </c>
      <c r="I65" s="374"/>
      <c r="J65" s="360" t="s">
        <v>104</v>
      </c>
      <c r="K65" s="361"/>
      <c r="L65" s="130" t="s">
        <v>0</v>
      </c>
      <c r="N65" s="371" t="s">
        <v>22</v>
      </c>
      <c r="O65" s="362"/>
      <c r="P65" s="130" t="s">
        <v>0</v>
      </c>
    </row>
    <row r="66" spans="1:16" x14ac:dyDescent="0.25">
      <c r="A66" s="376"/>
      <c r="B66" s="365" t="str">
        <f>B5</f>
        <v>jan-dez</v>
      </c>
      <c r="C66" s="367"/>
      <c r="D66" s="365" t="str">
        <f>B5</f>
        <v>jan-dez</v>
      </c>
      <c r="E66" s="367"/>
      <c r="F66" s="131" t="str">
        <f>F37</f>
        <v>2024/2023</v>
      </c>
      <c r="H66" s="368" t="str">
        <f>B5</f>
        <v>jan-dez</v>
      </c>
      <c r="I66" s="367"/>
      <c r="J66" s="365" t="str">
        <f>B5</f>
        <v>jan-dez</v>
      </c>
      <c r="K66" s="366"/>
      <c r="L66" s="131" t="str">
        <f>F66</f>
        <v>2024/2023</v>
      </c>
      <c r="N66" s="368" t="str">
        <f>B5</f>
        <v>jan-dez</v>
      </c>
      <c r="O66" s="366"/>
      <c r="P66" s="131" t="str">
        <f>P37</f>
        <v>2024/2023</v>
      </c>
    </row>
    <row r="67" spans="1:16" ht="19.5" customHeight="1" thickBot="1" x14ac:dyDescent="0.3">
      <c r="A67" s="377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159</v>
      </c>
      <c r="B68" s="39">
        <v>188739.23000000019</v>
      </c>
      <c r="C68" s="147">
        <v>211629.56999999989</v>
      </c>
      <c r="D68" s="247">
        <f>B68/$B$96</f>
        <v>0.21689342353335672</v>
      </c>
      <c r="E68" s="246">
        <f>C68/$C$96</f>
        <v>0.21026600337872897</v>
      </c>
      <c r="F68" s="61">
        <f t="shared" ref="F68:F87" si="26">(C68-B68)/B68</f>
        <v>0.12128024470588167</v>
      </c>
      <c r="H68" s="19">
        <v>62466.551000000036</v>
      </c>
      <c r="I68" s="147">
        <v>67656.305999999997</v>
      </c>
      <c r="J68" s="245">
        <f>H68/$H$96</f>
        <v>0.21845344452853413</v>
      </c>
      <c r="K68" s="246">
        <f>I68/$I$96</f>
        <v>0.2139512448567665</v>
      </c>
      <c r="L68" s="61">
        <f>(I68-H68)/H68</f>
        <v>8.3080543377526281E-2</v>
      </c>
      <c r="N68" s="41">
        <f>(H68/B68)*10</f>
        <v>3.3096749944354427</v>
      </c>
      <c r="O68" s="149">
        <f t="shared" ref="N68:O96" si="27">(I68/C68)*10</f>
        <v>3.1969212052928158</v>
      </c>
      <c r="P68" s="61">
        <f t="shared" si="7"/>
        <v>-3.4067933960947788E-2</v>
      </c>
    </row>
    <row r="69" spans="1:16" ht="20.100000000000001" customHeight="1" x14ac:dyDescent="0.25">
      <c r="A69" s="38" t="s">
        <v>157</v>
      </c>
      <c r="B69" s="19">
        <v>170679.22000000009</v>
      </c>
      <c r="C69" s="140">
        <v>170483.97999999992</v>
      </c>
      <c r="D69" s="247">
        <f t="shared" ref="D69:D95" si="28">B69/$B$96</f>
        <v>0.19613940542092365</v>
      </c>
      <c r="E69" s="215">
        <f t="shared" ref="E69:E95" si="29">C69/$C$96</f>
        <v>0.16938552166740767</v>
      </c>
      <c r="F69" s="52">
        <f t="shared" si="26"/>
        <v>-1.1439002357765942E-3</v>
      </c>
      <c r="H69" s="19">
        <v>53944.173999999999</v>
      </c>
      <c r="I69" s="140">
        <v>53950.210000000021</v>
      </c>
      <c r="J69" s="214">
        <f>H69/$H$96</f>
        <v>0.18864961221480897</v>
      </c>
      <c r="K69" s="215">
        <f t="shared" ref="K69:K96" si="30">I69/$I$96</f>
        <v>0.17060811138261048</v>
      </c>
      <c r="L69" s="52">
        <f>(I69-H69)/H69</f>
        <v>1.1189345488952868E-4</v>
      </c>
      <c r="N69" s="40">
        <f>(H69/B69)*10</f>
        <v>3.1605589713850328</v>
      </c>
      <c r="O69" s="143">
        <f t="shared" si="27"/>
        <v>3.1645325267511963</v>
      </c>
      <c r="P69" s="52">
        <f t="shared" si="7"/>
        <v>1.2572318384624851E-3</v>
      </c>
    </row>
    <row r="70" spans="1:16" ht="20.100000000000001" customHeight="1" x14ac:dyDescent="0.25">
      <c r="A70" s="38" t="s">
        <v>160</v>
      </c>
      <c r="B70" s="19">
        <v>126865.77999999994</v>
      </c>
      <c r="C70" s="140">
        <v>135892.47999999995</v>
      </c>
      <c r="D70" s="247">
        <f t="shared" si="28"/>
        <v>0.14579032325939667</v>
      </c>
      <c r="E70" s="215">
        <f t="shared" si="29"/>
        <v>0.1350169007989945</v>
      </c>
      <c r="F70" s="52">
        <f t="shared" si="26"/>
        <v>7.1151574522302363E-2</v>
      </c>
      <c r="H70" s="19">
        <v>37789.544999999998</v>
      </c>
      <c r="I70" s="140">
        <v>41318.527000000031</v>
      </c>
      <c r="J70" s="214">
        <f t="shared" ref="J70:J96" si="31">H70/$H$96</f>
        <v>0.13215482750786159</v>
      </c>
      <c r="K70" s="215">
        <f t="shared" si="30"/>
        <v>0.13066262126841399</v>
      </c>
      <c r="L70" s="52">
        <f t="shared" ref="L70:L87" si="32">(I70-H70)/H70</f>
        <v>9.338514131355731E-2</v>
      </c>
      <c r="N70" s="40">
        <f t="shared" si="27"/>
        <v>2.9787027676021078</v>
      </c>
      <c r="O70" s="143">
        <f t="shared" si="27"/>
        <v>3.0405307931682488</v>
      </c>
      <c r="P70" s="52">
        <f t="shared" si="7"/>
        <v>2.0756695242846703E-2</v>
      </c>
    </row>
    <row r="71" spans="1:16" ht="20.100000000000001" customHeight="1" x14ac:dyDescent="0.25">
      <c r="A71" s="38" t="s">
        <v>162</v>
      </c>
      <c r="B71" s="19">
        <v>92861.419999999969</v>
      </c>
      <c r="C71" s="140">
        <v>96051.630000000019</v>
      </c>
      <c r="D71" s="247">
        <f t="shared" si="28"/>
        <v>0.10671353961743352</v>
      </c>
      <c r="E71" s="215">
        <f t="shared" si="29"/>
        <v>9.5432752417880171E-2</v>
      </c>
      <c r="F71" s="52">
        <f t="shared" si="26"/>
        <v>3.435452527002119E-2</v>
      </c>
      <c r="H71" s="19">
        <v>34362.418999999994</v>
      </c>
      <c r="I71" s="140">
        <v>36336.320999999982</v>
      </c>
      <c r="J71" s="214">
        <f t="shared" si="31"/>
        <v>0.12016973360483345</v>
      </c>
      <c r="K71" s="215">
        <f t="shared" si="30"/>
        <v>0.11490726542866622</v>
      </c>
      <c r="L71" s="52">
        <f t="shared" si="32"/>
        <v>5.7443627586288022E-2</v>
      </c>
      <c r="N71" s="40">
        <f t="shared" si="27"/>
        <v>3.7003977539865325</v>
      </c>
      <c r="O71" s="143">
        <f t="shared" si="27"/>
        <v>3.7829988934076364</v>
      </c>
      <c r="P71" s="52">
        <f t="shared" si="7"/>
        <v>2.2322232611917358E-2</v>
      </c>
    </row>
    <row r="72" spans="1:16" ht="20.100000000000001" customHeight="1" x14ac:dyDescent="0.25">
      <c r="A72" s="38" t="s">
        <v>167</v>
      </c>
      <c r="B72" s="19">
        <v>51397.979999999996</v>
      </c>
      <c r="C72" s="140">
        <v>142298.97999999998</v>
      </c>
      <c r="D72" s="247">
        <f t="shared" si="28"/>
        <v>5.9065006490166279E-2</v>
      </c>
      <c r="E72" s="215">
        <f t="shared" si="29"/>
        <v>0.14138212259028687</v>
      </c>
      <c r="F72" s="52">
        <f t="shared" si="26"/>
        <v>1.7685714496951046</v>
      </c>
      <c r="H72" s="19">
        <v>10052.120999999999</v>
      </c>
      <c r="I72" s="140">
        <v>28509.18</v>
      </c>
      <c r="J72" s="214">
        <f t="shared" si="31"/>
        <v>3.5153540928930298E-2</v>
      </c>
      <c r="K72" s="215">
        <f t="shared" si="30"/>
        <v>9.0155299800814298E-2</v>
      </c>
      <c r="L72" s="52">
        <f t="shared" si="32"/>
        <v>1.8361357767181674</v>
      </c>
      <c r="N72" s="40">
        <f t="shared" si="27"/>
        <v>1.9557424241186134</v>
      </c>
      <c r="O72" s="143">
        <f t="shared" si="27"/>
        <v>2.0034704394929608</v>
      </c>
      <c r="P72" s="52">
        <f t="shared" ref="P72:P90" si="33">(O72-N72)/N72</f>
        <v>2.4404039502214477E-2</v>
      </c>
    </row>
    <row r="73" spans="1:16" ht="20.100000000000001" customHeight="1" x14ac:dyDescent="0.25">
      <c r="A73" s="38" t="s">
        <v>168</v>
      </c>
      <c r="B73" s="19">
        <v>50430.059999999983</v>
      </c>
      <c r="C73" s="140">
        <v>44965.170000000013</v>
      </c>
      <c r="D73" s="247">
        <f t="shared" si="28"/>
        <v>5.7952702055595849E-2</v>
      </c>
      <c r="E73" s="215">
        <f t="shared" si="29"/>
        <v>4.4675451484143404E-2</v>
      </c>
      <c r="F73" s="52">
        <f t="shared" si="26"/>
        <v>-0.10836572472846497</v>
      </c>
      <c r="H73" s="19">
        <v>21884.39599999999</v>
      </c>
      <c r="I73" s="140">
        <v>19234.600000000002</v>
      </c>
      <c r="J73" s="214">
        <f t="shared" si="31"/>
        <v>7.6532505974701071E-2</v>
      </c>
      <c r="K73" s="215">
        <f t="shared" si="30"/>
        <v>6.0826061273903449E-2</v>
      </c>
      <c r="L73" s="52">
        <f t="shared" si="32"/>
        <v>-0.12108152310897631</v>
      </c>
      <c r="N73" s="40">
        <f t="shared" si="27"/>
        <v>4.3395538296008365</v>
      </c>
      <c r="O73" s="143">
        <f t="shared" si="27"/>
        <v>4.277666469402873</v>
      </c>
      <c r="P73" s="52">
        <f t="shared" si="33"/>
        <v>-1.4261226528824058E-2</v>
      </c>
    </row>
    <row r="74" spans="1:16" ht="20.100000000000001" customHeight="1" x14ac:dyDescent="0.25">
      <c r="A74" s="38" t="s">
        <v>164</v>
      </c>
      <c r="B74" s="19">
        <v>29325.279999999988</v>
      </c>
      <c r="C74" s="140">
        <v>32453.160000000011</v>
      </c>
      <c r="D74" s="247">
        <f t="shared" si="28"/>
        <v>3.369972620569802E-2</v>
      </c>
      <c r="E74" s="215">
        <f t="shared" si="29"/>
        <v>3.2244058569936319E-2</v>
      </c>
      <c r="F74" s="52">
        <f t="shared" si="26"/>
        <v>0.1066615561726955</v>
      </c>
      <c r="H74" s="19">
        <v>11497.824999999993</v>
      </c>
      <c r="I74" s="140">
        <v>12233.065999999995</v>
      </c>
      <c r="J74" s="214">
        <f t="shared" si="31"/>
        <v>4.0209351014694091E-2</v>
      </c>
      <c r="K74" s="215">
        <f t="shared" si="30"/>
        <v>3.8684933509597529E-2</v>
      </c>
      <c r="L74" s="52">
        <f t="shared" si="32"/>
        <v>6.3946094152589922E-2</v>
      </c>
      <c r="N74" s="40">
        <f t="shared" si="27"/>
        <v>3.9207895031181286</v>
      </c>
      <c r="O74" s="143">
        <f t="shared" si="27"/>
        <v>3.7694529592803878</v>
      </c>
      <c r="P74" s="52">
        <f t="shared" si="33"/>
        <v>-3.8598487298893681E-2</v>
      </c>
    </row>
    <row r="75" spans="1:16" ht="20.100000000000001" customHeight="1" x14ac:dyDescent="0.25">
      <c r="A75" s="38" t="s">
        <v>173</v>
      </c>
      <c r="B75" s="19">
        <v>32376.069999999992</v>
      </c>
      <c r="C75" s="140">
        <v>32871.419999999984</v>
      </c>
      <c r="D75" s="247">
        <f t="shared" si="28"/>
        <v>3.7205601945369787E-2</v>
      </c>
      <c r="E75" s="215">
        <f t="shared" si="29"/>
        <v>3.2659623647033918E-2</v>
      </c>
      <c r="F75" s="52">
        <f t="shared" si="26"/>
        <v>1.5299880436383768E-2</v>
      </c>
      <c r="H75" s="19">
        <v>9287.0049999999992</v>
      </c>
      <c r="I75" s="140">
        <v>9761.85</v>
      </c>
      <c r="J75" s="214">
        <f t="shared" si="31"/>
        <v>3.2477833322408306E-2</v>
      </c>
      <c r="K75" s="215">
        <f t="shared" si="30"/>
        <v>3.087014475199143E-2</v>
      </c>
      <c r="L75" s="52">
        <f t="shared" si="32"/>
        <v>5.1130046769652993E-2</v>
      </c>
      <c r="N75" s="40">
        <f t="shared" si="27"/>
        <v>2.8684781692157206</v>
      </c>
      <c r="O75" s="143">
        <f t="shared" si="27"/>
        <v>2.9697074236525238</v>
      </c>
      <c r="P75" s="52">
        <f t="shared" si="33"/>
        <v>3.5290230033188853E-2</v>
      </c>
    </row>
    <row r="76" spans="1:16" ht="20.100000000000001" customHeight="1" x14ac:dyDescent="0.25">
      <c r="A76" s="38" t="s">
        <v>172</v>
      </c>
      <c r="B76" s="19">
        <v>2404.4699999999998</v>
      </c>
      <c r="C76" s="140">
        <v>2589.2899999999991</v>
      </c>
      <c r="D76" s="247">
        <f t="shared" si="28"/>
        <v>2.7631443133642629E-3</v>
      </c>
      <c r="E76" s="215">
        <f t="shared" si="29"/>
        <v>2.5726067481425647E-3</v>
      </c>
      <c r="F76" s="52">
        <f t="shared" si="26"/>
        <v>7.6865171950575087E-2</v>
      </c>
      <c r="H76" s="19">
        <v>4804.4270000000015</v>
      </c>
      <c r="I76" s="140">
        <v>5374.8810000000003</v>
      </c>
      <c r="J76" s="214">
        <f t="shared" si="31"/>
        <v>1.6801690029851199E-2</v>
      </c>
      <c r="K76" s="215">
        <f t="shared" si="30"/>
        <v>1.6997121907704835E-2</v>
      </c>
      <c r="L76" s="52">
        <f t="shared" si="32"/>
        <v>0.1187350749631535</v>
      </c>
      <c r="N76" s="40">
        <f t="shared" si="27"/>
        <v>19.98123079098513</v>
      </c>
      <c r="O76" s="143">
        <f t="shared" si="27"/>
        <v>20.758126745169534</v>
      </c>
      <c r="P76" s="52">
        <f t="shared" si="33"/>
        <v>3.8881286258647979E-2</v>
      </c>
    </row>
    <row r="77" spans="1:16" ht="20.100000000000001" customHeight="1" x14ac:dyDescent="0.25">
      <c r="A77" s="38" t="s">
        <v>180</v>
      </c>
      <c r="B77" s="19">
        <v>13068.249999999998</v>
      </c>
      <c r="C77" s="140">
        <v>10303.630000000001</v>
      </c>
      <c r="D77" s="247">
        <f t="shared" si="28"/>
        <v>1.5017638262537077E-2</v>
      </c>
      <c r="E77" s="215">
        <f t="shared" si="29"/>
        <v>1.0237241895795444E-2</v>
      </c>
      <c r="F77" s="52">
        <f t="shared" si="26"/>
        <v>-0.21155242668299104</v>
      </c>
      <c r="H77" s="19">
        <v>5544.5499999999993</v>
      </c>
      <c r="I77" s="140">
        <v>4413.3689999999997</v>
      </c>
      <c r="J77" s="214">
        <f t="shared" si="31"/>
        <v>1.9389993948292154E-2</v>
      </c>
      <c r="K77" s="215">
        <f t="shared" si="30"/>
        <v>1.3956508230914391E-2</v>
      </c>
      <c r="L77" s="52">
        <f t="shared" si="32"/>
        <v>-0.20401673715630658</v>
      </c>
      <c r="N77" s="40">
        <f t="shared" si="27"/>
        <v>4.2427639507967783</v>
      </c>
      <c r="O77" s="143">
        <f t="shared" si="27"/>
        <v>4.2833147152993645</v>
      </c>
      <c r="P77" s="52">
        <f t="shared" si="33"/>
        <v>9.5576291711847172E-3</v>
      </c>
    </row>
    <row r="78" spans="1:16" ht="20.100000000000001" customHeight="1" x14ac:dyDescent="0.25">
      <c r="A78" s="38" t="s">
        <v>179</v>
      </c>
      <c r="B78" s="19">
        <v>11682.799999999997</v>
      </c>
      <c r="C78" s="140">
        <v>12064.900000000003</v>
      </c>
      <c r="D78" s="247">
        <f t="shared" si="28"/>
        <v>1.3425520960615856E-2</v>
      </c>
      <c r="E78" s="215">
        <f t="shared" si="29"/>
        <v>1.1987163722744554E-2</v>
      </c>
      <c r="F78" s="52">
        <f t="shared" si="26"/>
        <v>3.2706200568357408E-2</v>
      </c>
      <c r="H78" s="19">
        <v>4281.973</v>
      </c>
      <c r="I78" s="140">
        <v>4284.2619999999979</v>
      </c>
      <c r="J78" s="214">
        <f t="shared" si="31"/>
        <v>1.4974602187147813E-2</v>
      </c>
      <c r="K78" s="215">
        <f t="shared" si="30"/>
        <v>1.354822990472669E-2</v>
      </c>
      <c r="L78" s="52">
        <f t="shared" si="32"/>
        <v>5.3456665887382778E-4</v>
      </c>
      <c r="N78" s="40">
        <f t="shared" si="27"/>
        <v>3.6651941315438084</v>
      </c>
      <c r="O78" s="143">
        <f t="shared" si="27"/>
        <v>3.551013269898629</v>
      </c>
      <c r="P78" s="52">
        <f t="shared" si="33"/>
        <v>-3.1152745952118369E-2</v>
      </c>
    </row>
    <row r="79" spans="1:16" ht="20.100000000000001" customHeight="1" x14ac:dyDescent="0.25">
      <c r="A79" s="38" t="s">
        <v>191</v>
      </c>
      <c r="B79" s="19">
        <v>6183.2100000000009</v>
      </c>
      <c r="C79" s="140">
        <v>6408.2400000000016</v>
      </c>
      <c r="D79" s="247">
        <f t="shared" si="28"/>
        <v>7.1055582102654844E-3</v>
      </c>
      <c r="E79" s="215">
        <f t="shared" si="29"/>
        <v>6.3669505801656505E-3</v>
      </c>
      <c r="F79" s="52">
        <f t="shared" si="26"/>
        <v>3.6393717826177764E-2</v>
      </c>
      <c r="H79" s="19">
        <v>3344.1380000000008</v>
      </c>
      <c r="I79" s="140">
        <v>3629.4900000000011</v>
      </c>
      <c r="J79" s="214">
        <f t="shared" si="31"/>
        <v>1.1694874350894816E-2</v>
      </c>
      <c r="K79" s="215">
        <f t="shared" si="30"/>
        <v>1.1477627875444246E-2</v>
      </c>
      <c r="L79" s="52">
        <f t="shared" si="32"/>
        <v>8.5329014532295092E-2</v>
      </c>
      <c r="N79" s="40">
        <f t="shared" si="27"/>
        <v>5.408417310749595</v>
      </c>
      <c r="O79" s="143">
        <f t="shared" si="27"/>
        <v>5.6637860005243255</v>
      </c>
      <c r="P79" s="52">
        <f t="shared" si="33"/>
        <v>4.7216898235121013E-2</v>
      </c>
    </row>
    <row r="80" spans="1:16" ht="20.100000000000001" customHeight="1" x14ac:dyDescent="0.25">
      <c r="A80" s="38" t="s">
        <v>181</v>
      </c>
      <c r="B80" s="19">
        <v>10121.619999999999</v>
      </c>
      <c r="C80" s="140">
        <v>16940.649999999994</v>
      </c>
      <c r="D80" s="247">
        <f t="shared" si="28"/>
        <v>1.1631460049422114E-2</v>
      </c>
      <c r="E80" s="215">
        <f t="shared" si="29"/>
        <v>1.6831498406096396E-2</v>
      </c>
      <c r="F80" s="52">
        <f t="shared" si="26"/>
        <v>0.67370934692272544</v>
      </c>
      <c r="H80" s="19">
        <v>2285.4589999999998</v>
      </c>
      <c r="I80" s="140">
        <v>3550.7330000000011</v>
      </c>
      <c r="J80" s="214">
        <f t="shared" si="31"/>
        <v>7.9925397334445238E-3</v>
      </c>
      <c r="K80" s="215">
        <f t="shared" si="30"/>
        <v>1.1228572625647066E-2</v>
      </c>
      <c r="L80" s="52">
        <f t="shared" si="32"/>
        <v>0.55361920734522096</v>
      </c>
      <c r="N80" s="40">
        <f t="shared" si="27"/>
        <v>2.2579972375963533</v>
      </c>
      <c r="O80" s="143">
        <f t="shared" si="27"/>
        <v>2.0959839203336368</v>
      </c>
      <c r="P80" s="52">
        <f t="shared" si="33"/>
        <v>-7.1750892589744847E-2</v>
      </c>
    </row>
    <row r="81" spans="1:16" ht="20.100000000000001" customHeight="1" x14ac:dyDescent="0.25">
      <c r="A81" s="38" t="s">
        <v>195</v>
      </c>
      <c r="B81" s="19">
        <v>10088.720000000001</v>
      </c>
      <c r="C81" s="140">
        <v>15292.169999999998</v>
      </c>
      <c r="D81" s="247">
        <f t="shared" si="28"/>
        <v>1.1593652362942483E-2</v>
      </c>
      <c r="E81" s="215">
        <f t="shared" si="29"/>
        <v>1.5193639853296963E-2</v>
      </c>
      <c r="F81" s="52">
        <f t="shared" si="26"/>
        <v>0.51576909657518466</v>
      </c>
      <c r="H81" s="19">
        <v>2204.4380000000015</v>
      </c>
      <c r="I81" s="140">
        <v>3500.1559999999995</v>
      </c>
      <c r="J81" s="214">
        <f t="shared" si="31"/>
        <v>7.7091990295669243E-3</v>
      </c>
      <c r="K81" s="215">
        <f t="shared" si="30"/>
        <v>1.1068631701424555E-2</v>
      </c>
      <c r="L81" s="52">
        <f t="shared" si="32"/>
        <v>0.58777702071911175</v>
      </c>
      <c r="N81" s="40">
        <f t="shared" si="27"/>
        <v>2.185052216733145</v>
      </c>
      <c r="O81" s="143">
        <f t="shared" si="27"/>
        <v>2.288855015344454</v>
      </c>
      <c r="P81" s="52">
        <f t="shared" si="33"/>
        <v>4.7505866366206941E-2</v>
      </c>
    </row>
    <row r="82" spans="1:16" ht="20.100000000000001" customHeight="1" x14ac:dyDescent="0.25">
      <c r="A82" s="38" t="s">
        <v>197</v>
      </c>
      <c r="B82" s="19">
        <v>5175.8200000000015</v>
      </c>
      <c r="C82" s="140">
        <v>7120.1200000000017</v>
      </c>
      <c r="D82" s="247">
        <f t="shared" si="28"/>
        <v>5.947896043617523E-3</v>
      </c>
      <c r="E82" s="215">
        <f t="shared" si="29"/>
        <v>7.0742438118499076E-3</v>
      </c>
      <c r="F82" s="52">
        <f t="shared" si="26"/>
        <v>0.37565062154402579</v>
      </c>
      <c r="H82" s="19">
        <v>1744.8020000000004</v>
      </c>
      <c r="I82" s="140">
        <v>2249.1889999999999</v>
      </c>
      <c r="J82" s="214">
        <f t="shared" si="31"/>
        <v>6.101793693080242E-3</v>
      </c>
      <c r="K82" s="215">
        <f t="shared" si="30"/>
        <v>7.1126671690905762E-3</v>
      </c>
      <c r="L82" s="52">
        <f t="shared" si="32"/>
        <v>0.28907979243490056</v>
      </c>
      <c r="N82" s="40">
        <f t="shared" si="27"/>
        <v>3.3710639087139809</v>
      </c>
      <c r="O82" s="143">
        <f t="shared" si="27"/>
        <v>3.1589200743807675</v>
      </c>
      <c r="P82" s="52">
        <f t="shared" si="33"/>
        <v>-6.2930825424233394E-2</v>
      </c>
    </row>
    <row r="83" spans="1:16" ht="20.100000000000001" customHeight="1" x14ac:dyDescent="0.25">
      <c r="A83" s="38" t="s">
        <v>196</v>
      </c>
      <c r="B83" s="19">
        <v>5914.14</v>
      </c>
      <c r="C83" s="140">
        <v>7745.2199999999993</v>
      </c>
      <c r="D83" s="247">
        <f t="shared" si="28"/>
        <v>6.7963510916917757E-3</v>
      </c>
      <c r="E83" s="215">
        <f t="shared" si="29"/>
        <v>7.6953161823699774E-3</v>
      </c>
      <c r="F83" s="52">
        <f t="shared" si="26"/>
        <v>0.30961052663616334</v>
      </c>
      <c r="H83" s="19">
        <v>1576.0240000000001</v>
      </c>
      <c r="I83" s="140">
        <v>2164.8529999999996</v>
      </c>
      <c r="J83" s="214">
        <f t="shared" si="31"/>
        <v>5.5115556397477162E-3</v>
      </c>
      <c r="K83" s="215">
        <f t="shared" si="30"/>
        <v>6.8459693067177722E-3</v>
      </c>
      <c r="L83" s="52">
        <f t="shared" si="32"/>
        <v>0.37361677233341589</v>
      </c>
      <c r="N83" s="40">
        <f t="shared" si="27"/>
        <v>2.6648405347184885</v>
      </c>
      <c r="O83" s="143">
        <f t="shared" si="27"/>
        <v>2.7950826445213952</v>
      </c>
      <c r="P83" s="52">
        <f t="shared" si="33"/>
        <v>4.8874260244118284E-2</v>
      </c>
    </row>
    <row r="84" spans="1:16" ht="20.100000000000001" customHeight="1" x14ac:dyDescent="0.25">
      <c r="A84" s="38" t="s">
        <v>193</v>
      </c>
      <c r="B84" s="19">
        <v>6524.0400000000027</v>
      </c>
      <c r="C84" s="140">
        <v>7997.310000000004</v>
      </c>
      <c r="D84" s="247">
        <f t="shared" si="28"/>
        <v>7.4972297538172632E-3</v>
      </c>
      <c r="E84" s="215">
        <f t="shared" si="29"/>
        <v>7.9457819220666789E-3</v>
      </c>
      <c r="F84" s="52">
        <f t="shared" si="26"/>
        <v>0.22582173009362308</v>
      </c>
      <c r="H84" s="19">
        <v>1772.2359999999999</v>
      </c>
      <c r="I84" s="140">
        <v>2065.1809999999996</v>
      </c>
      <c r="J84" s="214">
        <f t="shared" si="31"/>
        <v>6.1977338674816702E-3</v>
      </c>
      <c r="K84" s="215">
        <f t="shared" si="30"/>
        <v>6.530774024294821E-3</v>
      </c>
      <c r="L84" s="52">
        <f t="shared" si="32"/>
        <v>0.1652968340559608</v>
      </c>
      <c r="N84" s="40">
        <f t="shared" si="27"/>
        <v>2.7164701626599457</v>
      </c>
      <c r="O84" s="143">
        <f t="shared" si="27"/>
        <v>2.5823445633594275</v>
      </c>
      <c r="P84" s="52">
        <f t="shared" si="33"/>
        <v>-4.9374957672711356E-2</v>
      </c>
    </row>
    <row r="85" spans="1:16" ht="20.100000000000001" customHeight="1" x14ac:dyDescent="0.25">
      <c r="A85" s="38" t="s">
        <v>192</v>
      </c>
      <c r="B85" s="19">
        <v>5540.9800000000014</v>
      </c>
      <c r="C85" s="140">
        <v>5738.2500000000018</v>
      </c>
      <c r="D85" s="247">
        <f t="shared" si="28"/>
        <v>6.3675268884473999E-3</v>
      </c>
      <c r="E85" s="215">
        <f t="shared" si="29"/>
        <v>5.7012774438278757E-3</v>
      </c>
      <c r="F85" s="52">
        <f t="shared" si="26"/>
        <v>3.5602005421423714E-2</v>
      </c>
      <c r="H85" s="19">
        <v>1961.0710000000006</v>
      </c>
      <c r="I85" s="140">
        <v>1794.2160000000001</v>
      </c>
      <c r="J85" s="214">
        <f t="shared" si="31"/>
        <v>6.8581137914116123E-3</v>
      </c>
      <c r="K85" s="215">
        <f t="shared" si="30"/>
        <v>5.6738945626432545E-3</v>
      </c>
      <c r="L85" s="52">
        <f t="shared" si="32"/>
        <v>-8.5083609925393031E-2</v>
      </c>
      <c r="N85" s="40">
        <f t="shared" si="27"/>
        <v>3.5392132799613067</v>
      </c>
      <c r="O85" s="143">
        <f t="shared" si="27"/>
        <v>3.12676512874134</v>
      </c>
      <c r="P85" s="52">
        <f t="shared" si="33"/>
        <v>-0.11653667597689277</v>
      </c>
    </row>
    <row r="86" spans="1:16" ht="20.100000000000001" customHeight="1" x14ac:dyDescent="0.25">
      <c r="A86" s="38" t="s">
        <v>202</v>
      </c>
      <c r="B86" s="19">
        <v>4155.8100000000013</v>
      </c>
      <c r="C86" s="140">
        <v>5468.9999999999982</v>
      </c>
      <c r="D86" s="247">
        <f t="shared" si="28"/>
        <v>4.775731354070686E-3</v>
      </c>
      <c r="E86" s="215">
        <f t="shared" si="29"/>
        <v>5.4337622690357919E-3</v>
      </c>
      <c r="F86" s="52">
        <f t="shared" si="26"/>
        <v>0.31598894078410622</v>
      </c>
      <c r="H86" s="19">
        <v>900.13</v>
      </c>
      <c r="I86" s="140">
        <v>1174.5720000000001</v>
      </c>
      <c r="J86" s="214">
        <f t="shared" si="31"/>
        <v>3.1478686733235734E-3</v>
      </c>
      <c r="K86" s="215">
        <f t="shared" si="30"/>
        <v>3.7143786947797888E-3</v>
      </c>
      <c r="L86" s="52">
        <f t="shared" si="32"/>
        <v>0.30489151566995892</v>
      </c>
      <c r="N86" s="40">
        <f t="shared" si="27"/>
        <v>2.1659556139477014</v>
      </c>
      <c r="O86" s="143">
        <f t="shared" si="27"/>
        <v>2.1476906198573791</v>
      </c>
      <c r="P86" s="52">
        <f t="shared" si="33"/>
        <v>-8.4327647218182377E-3</v>
      </c>
    </row>
    <row r="87" spans="1:16" ht="20.100000000000001" customHeight="1" x14ac:dyDescent="0.25">
      <c r="A87" s="38" t="s">
        <v>199</v>
      </c>
      <c r="B87" s="19">
        <v>4827.8899999999994</v>
      </c>
      <c r="C87" s="140">
        <v>7079.010000000002</v>
      </c>
      <c r="D87" s="247">
        <f t="shared" si="28"/>
        <v>5.5480653944728741E-3</v>
      </c>
      <c r="E87" s="215">
        <f t="shared" si="29"/>
        <v>7.0333986908259439E-3</v>
      </c>
      <c r="F87" s="52">
        <f t="shared" si="26"/>
        <v>0.46627408660926467</v>
      </c>
      <c r="H87" s="19">
        <v>1041.2789999999998</v>
      </c>
      <c r="I87" s="140">
        <v>1089.7409999999998</v>
      </c>
      <c r="J87" s="214">
        <f t="shared" si="31"/>
        <v>3.6414846125445172E-3</v>
      </c>
      <c r="K87" s="215">
        <f t="shared" si="30"/>
        <v>3.4461154814077132E-3</v>
      </c>
      <c r="L87" s="52">
        <f t="shared" si="32"/>
        <v>4.6540840639252304E-2</v>
      </c>
      <c r="N87" s="40">
        <f t="shared" si="27"/>
        <v>2.1567993471267983</v>
      </c>
      <c r="O87" s="143">
        <f t="shared" si="27"/>
        <v>1.539397458119143</v>
      </c>
      <c r="P87" s="52">
        <f t="shared" si="33"/>
        <v>-0.28625838088746336</v>
      </c>
    </row>
    <row r="88" spans="1:16" ht="20.100000000000001" customHeight="1" x14ac:dyDescent="0.25">
      <c r="A88" s="38" t="s">
        <v>201</v>
      </c>
      <c r="B88" s="19">
        <v>3920.9100000000008</v>
      </c>
      <c r="C88" s="140">
        <v>2887.69</v>
      </c>
      <c r="D88" s="247">
        <f t="shared" si="28"/>
        <v>4.5057913676249135E-3</v>
      </c>
      <c r="E88" s="215">
        <f t="shared" si="29"/>
        <v>2.8690841043466763E-3</v>
      </c>
      <c r="F88" s="52">
        <f t="shared" ref="F88:F94" si="34">(C88-B88)/B88</f>
        <v>-0.26351535740427617</v>
      </c>
      <c r="H88" s="19">
        <v>1305.0360000000005</v>
      </c>
      <c r="I88" s="140">
        <v>903.02499999999998</v>
      </c>
      <c r="J88" s="214">
        <f t="shared" si="31"/>
        <v>4.5638762644945778E-3</v>
      </c>
      <c r="K88" s="215">
        <f t="shared" si="30"/>
        <v>2.8556587598321075E-3</v>
      </c>
      <c r="L88" s="52">
        <f t="shared" ref="L88:L95" si="35">(I88-H88)/H88</f>
        <v>-0.30804590831210815</v>
      </c>
      <c r="N88" s="40">
        <f t="shared" si="27"/>
        <v>3.3284008049151863</v>
      </c>
      <c r="O88" s="143">
        <f t="shared" si="27"/>
        <v>3.1271535379490176</v>
      </c>
      <c r="P88" s="52">
        <f t="shared" si="33"/>
        <v>-6.0463651693924168E-2</v>
      </c>
    </row>
    <row r="89" spans="1:16" ht="20.100000000000001" customHeight="1" x14ac:dyDescent="0.25">
      <c r="A89" s="38" t="s">
        <v>194</v>
      </c>
      <c r="B89" s="19">
        <v>3210.46</v>
      </c>
      <c r="C89" s="140">
        <v>3515.04</v>
      </c>
      <c r="D89" s="247">
        <f t="shared" si="28"/>
        <v>3.6893636819271742E-3</v>
      </c>
      <c r="E89" s="215">
        <f t="shared" si="29"/>
        <v>3.492391977720164E-3</v>
      </c>
      <c r="F89" s="52">
        <f t="shared" si="34"/>
        <v>9.4871139961251641E-2</v>
      </c>
      <c r="H89" s="19">
        <v>711.75599999999997</v>
      </c>
      <c r="I89" s="140">
        <v>852.83899999999983</v>
      </c>
      <c r="J89" s="214">
        <f t="shared" si="31"/>
        <v>2.4891009248109641E-3</v>
      </c>
      <c r="K89" s="215">
        <f t="shared" si="30"/>
        <v>2.6969543047827629E-3</v>
      </c>
      <c r="L89" s="52">
        <f t="shared" si="35"/>
        <v>0.19821820961115869</v>
      </c>
      <c r="N89" s="40">
        <f t="shared" si="27"/>
        <v>2.21699071161142</v>
      </c>
      <c r="O89" s="143">
        <f t="shared" si="27"/>
        <v>2.4262568847011692</v>
      </c>
      <c r="P89" s="52">
        <f t="shared" si="33"/>
        <v>9.4391993612658848E-2</v>
      </c>
    </row>
    <row r="90" spans="1:16" ht="20.100000000000001" customHeight="1" x14ac:dyDescent="0.25">
      <c r="A90" s="38" t="s">
        <v>211</v>
      </c>
      <c r="B90" s="19">
        <v>2315.8299999999995</v>
      </c>
      <c r="C90" s="140">
        <v>1802.63</v>
      </c>
      <c r="D90" s="247">
        <f t="shared" si="28"/>
        <v>2.6612819021315966E-3</v>
      </c>
      <c r="E90" s="215">
        <f t="shared" si="29"/>
        <v>1.7910153371790078E-3</v>
      </c>
      <c r="F90" s="52">
        <f t="shared" si="34"/>
        <v>-0.22160521281786638</v>
      </c>
      <c r="H90" s="19">
        <v>825.70900000000017</v>
      </c>
      <c r="I90" s="140">
        <v>768.02499999999998</v>
      </c>
      <c r="J90" s="214">
        <f t="shared" si="31"/>
        <v>2.8876090057895357E-3</v>
      </c>
      <c r="K90" s="215">
        <f t="shared" si="30"/>
        <v>2.4287448509399566E-3</v>
      </c>
      <c r="L90" s="52">
        <f t="shared" si="35"/>
        <v>-6.9859962771388201E-2</v>
      </c>
      <c r="N90" s="40">
        <f t="shared" si="27"/>
        <v>3.5654991946731855</v>
      </c>
      <c r="O90" s="143">
        <f t="shared" si="27"/>
        <v>4.2605803742309849</v>
      </c>
      <c r="P90" s="52">
        <f t="shared" si="33"/>
        <v>0.19494638523442737</v>
      </c>
    </row>
    <row r="91" spans="1:16" ht="20.100000000000001" customHeight="1" x14ac:dyDescent="0.25">
      <c r="A91" s="38" t="s">
        <v>200</v>
      </c>
      <c r="B91" s="19">
        <v>1885.58</v>
      </c>
      <c r="C91" s="140">
        <v>2120.92</v>
      </c>
      <c r="D91" s="247">
        <f t="shared" si="28"/>
        <v>2.1668515949017403E-3</v>
      </c>
      <c r="E91" s="215">
        <f t="shared" si="29"/>
        <v>2.1072545386073131E-3</v>
      </c>
      <c r="F91" s="52">
        <f t="shared" si="34"/>
        <v>0.12481040316507395</v>
      </c>
      <c r="H91" s="19">
        <v>571.21100000000024</v>
      </c>
      <c r="I91" s="140">
        <v>654.54799999999989</v>
      </c>
      <c r="J91" s="214">
        <f t="shared" si="31"/>
        <v>1.9975972501281285E-3</v>
      </c>
      <c r="K91" s="215">
        <f t="shared" si="30"/>
        <v>2.0698936684262186E-3</v>
      </c>
      <c r="L91" s="52">
        <f t="shared" si="35"/>
        <v>0.14589529963533548</v>
      </c>
      <c r="N91" s="40">
        <f t="shared" si="27"/>
        <v>3.0293649699296781</v>
      </c>
      <c r="O91" s="143">
        <f t="shared" si="27"/>
        <v>3.0861512928351842</v>
      </c>
      <c r="P91" s="52">
        <f t="shared" ref="P91:P93" si="36">(O91-N91)/N91</f>
        <v>1.874528934914842E-2</v>
      </c>
    </row>
    <row r="92" spans="1:16" ht="20.100000000000001" customHeight="1" x14ac:dyDescent="0.25">
      <c r="A92" s="38" t="s">
        <v>216</v>
      </c>
      <c r="B92" s="19">
        <v>1056.5199999999998</v>
      </c>
      <c r="C92" s="140">
        <v>967.79999999999973</v>
      </c>
      <c r="D92" s="247">
        <f t="shared" si="28"/>
        <v>1.214120879011013E-3</v>
      </c>
      <c r="E92" s="215">
        <f t="shared" si="29"/>
        <v>9.6156429401587852E-4</v>
      </c>
      <c r="F92" s="52">
        <f t="shared" si="34"/>
        <v>-8.3973800779919019E-2</v>
      </c>
      <c r="H92" s="19">
        <v>459.673</v>
      </c>
      <c r="I92" s="140">
        <v>580.61299999999994</v>
      </c>
      <c r="J92" s="214">
        <f t="shared" si="31"/>
        <v>1.6075347301752712E-3</v>
      </c>
      <c r="K92" s="215">
        <f t="shared" si="30"/>
        <v>1.8360871509896174E-3</v>
      </c>
      <c r="L92" s="52">
        <f t="shared" si="35"/>
        <v>0.26310007331298541</v>
      </c>
      <c r="N92" s="40">
        <f t="shared" si="27"/>
        <v>4.3508215651383795</v>
      </c>
      <c r="O92" s="143">
        <f t="shared" si="27"/>
        <v>5.9993077082041761</v>
      </c>
      <c r="P92" s="52">
        <f t="shared" si="36"/>
        <v>0.37889077232551732</v>
      </c>
    </row>
    <row r="93" spans="1:16" ht="20.100000000000001" customHeight="1" x14ac:dyDescent="0.25">
      <c r="A93" s="38" t="s">
        <v>178</v>
      </c>
      <c r="B93" s="19">
        <v>3679.0800000000008</v>
      </c>
      <c r="C93" s="140">
        <v>1877.6000000000006</v>
      </c>
      <c r="D93" s="247">
        <f t="shared" si="28"/>
        <v>4.2278876344525804E-3</v>
      </c>
      <c r="E93" s="215">
        <f t="shared" si="29"/>
        <v>1.8655022922548197E-3</v>
      </c>
      <c r="F93" s="52">
        <f t="shared" si="34"/>
        <v>-0.48965502245126497</v>
      </c>
      <c r="H93" s="19">
        <v>900.73699999999985</v>
      </c>
      <c r="I93" s="140">
        <v>549.96000000000026</v>
      </c>
      <c r="J93" s="214">
        <f t="shared" si="31"/>
        <v>3.1499914292418374E-3</v>
      </c>
      <c r="K93" s="215">
        <f t="shared" si="30"/>
        <v>1.7391523950690919E-3</v>
      </c>
      <c r="L93" s="52">
        <f t="shared" si="35"/>
        <v>-0.38943331960383515</v>
      </c>
      <c r="N93" s="40">
        <f t="shared" si="27"/>
        <v>2.4482669580438579</v>
      </c>
      <c r="O93" s="143">
        <f t="shared" si="27"/>
        <v>2.9290583723902857</v>
      </c>
      <c r="P93" s="52">
        <f t="shared" si="36"/>
        <v>0.19638030598206316</v>
      </c>
    </row>
    <row r="94" spans="1:16" ht="20.100000000000001" customHeight="1" x14ac:dyDescent="0.25">
      <c r="A94" s="38" t="s">
        <v>217</v>
      </c>
      <c r="B94" s="19">
        <v>1893.2499999999995</v>
      </c>
      <c r="C94" s="140">
        <v>1775.5500000000006</v>
      </c>
      <c r="D94" s="247">
        <f t="shared" si="28"/>
        <v>2.1756657272816423E-3</v>
      </c>
      <c r="E94" s="215">
        <f t="shared" si="29"/>
        <v>1.7641098183921206E-3</v>
      </c>
      <c r="F94" s="52">
        <f t="shared" si="34"/>
        <v>-6.2168229235441137E-2</v>
      </c>
      <c r="H94" s="19">
        <v>512.91799999999989</v>
      </c>
      <c r="I94" s="140">
        <v>537.46999999999991</v>
      </c>
      <c r="J94" s="214">
        <f t="shared" si="31"/>
        <v>1.7937392423136437E-3</v>
      </c>
      <c r="K94" s="215">
        <f t="shared" si="30"/>
        <v>1.6996549526834392E-3</v>
      </c>
      <c r="L94" s="52">
        <f t="shared" si="35"/>
        <v>4.786730042618903E-2</v>
      </c>
      <c r="N94" s="40">
        <f t="shared" ref="N94" si="37">(H94/B94)*10</f>
        <v>2.7091931863198204</v>
      </c>
      <c r="O94" s="143">
        <f t="shared" ref="O94" si="38">(I94/C94)*10</f>
        <v>3.0270620371152583</v>
      </c>
      <c r="P94" s="52">
        <f t="shared" ref="P94" si="39">(O94-N94)/N94</f>
        <v>0.11732970996698552</v>
      </c>
    </row>
    <row r="95" spans="1:16" ht="20.100000000000001" customHeight="1" thickBot="1" x14ac:dyDescent="0.3">
      <c r="A95" s="8" t="s">
        <v>17</v>
      </c>
      <c r="B95" s="19">
        <f>B96-SUM(B68:B94)</f>
        <v>23869.000000000116</v>
      </c>
      <c r="C95" s="140">
        <f>C96-SUM(C68:C94)</f>
        <v>20143.549999999814</v>
      </c>
      <c r="D95" s="247">
        <f t="shared" si="28"/>
        <v>2.7429533999464299E-2</v>
      </c>
      <c r="E95" s="215">
        <f t="shared" si="29"/>
        <v>2.0013761556854078E-2</v>
      </c>
      <c r="F95" s="52">
        <f>(C95-B95)/B95</f>
        <v>-0.15607901462148746</v>
      </c>
      <c r="H95" s="19">
        <f>H96-SUM(H68:H94)</f>
        <v>7917.4290000000619</v>
      </c>
      <c r="I95" s="140">
        <f>I96-SUM(I68:I94)</f>
        <v>7085.8239999999641</v>
      </c>
      <c r="J95" s="214">
        <f t="shared" si="31"/>
        <v>2.7688252499487608E-2</v>
      </c>
      <c r="K95" s="215">
        <f t="shared" si="30"/>
        <v>2.2407680159717041E-2</v>
      </c>
      <c r="L95" s="52">
        <f t="shared" si="35"/>
        <v>-0.10503472781380058</v>
      </c>
      <c r="N95" s="40">
        <f t="shared" si="27"/>
        <v>3.3170342284972238</v>
      </c>
      <c r="O95" s="143">
        <f t="shared" si="27"/>
        <v>3.5176639668777501</v>
      </c>
      <c r="P95" s="52">
        <f>(O95-N95)/N95</f>
        <v>6.0484675333429147E-2</v>
      </c>
    </row>
    <row r="96" spans="1:16" ht="26.25" customHeight="1" thickBot="1" x14ac:dyDescent="0.3">
      <c r="A96" s="12" t="s">
        <v>18</v>
      </c>
      <c r="B96" s="17">
        <v>870193.42</v>
      </c>
      <c r="C96" s="145">
        <v>1006484.96</v>
      </c>
      <c r="D96" s="243">
        <f>SUM(D68:D95)</f>
        <v>1.0000000000000004</v>
      </c>
      <c r="E96" s="244">
        <f>SUM(E68:E95)</f>
        <v>0.99999999999999944</v>
      </c>
      <c r="F96" s="57">
        <f>(C96-B96)/B96</f>
        <v>0.15662212201052947</v>
      </c>
      <c r="G96" s="1"/>
      <c r="H96" s="17">
        <v>285949.03200000001</v>
      </c>
      <c r="I96" s="145">
        <v>316223.00700000004</v>
      </c>
      <c r="J96" s="255">
        <f t="shared" si="31"/>
        <v>1</v>
      </c>
      <c r="K96" s="244">
        <f t="shared" si="30"/>
        <v>1</v>
      </c>
      <c r="L96" s="57">
        <f>(I96-H96)/H96</f>
        <v>0.10587192685443339</v>
      </c>
      <c r="M96" s="1"/>
      <c r="N96" s="37">
        <f t="shared" si="27"/>
        <v>3.2860399243193541</v>
      </c>
      <c r="O96" s="150">
        <f t="shared" si="27"/>
        <v>3.1418552642853208</v>
      </c>
      <c r="P96" s="57">
        <f>(O96-N96)/N96</f>
        <v>-4.3877939207904976E-2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135</v>
      </c>
      <c r="B1" s="4"/>
    </row>
    <row r="3" spans="1:19" ht="15.75" thickBot="1" x14ac:dyDescent="0.3"/>
    <row r="4" spans="1:19" x14ac:dyDescent="0.25">
      <c r="A4" s="347" t="s">
        <v>16</v>
      </c>
      <c r="B4" s="339"/>
      <c r="C4" s="339"/>
      <c r="D4" s="339"/>
      <c r="E4" s="360" t="s">
        <v>1</v>
      </c>
      <c r="F4" s="361"/>
      <c r="G4" s="362" t="s">
        <v>104</v>
      </c>
      <c r="H4" s="362"/>
      <c r="I4" s="130" t="s">
        <v>0</v>
      </c>
      <c r="K4" s="364" t="s">
        <v>19</v>
      </c>
      <c r="L4" s="362"/>
      <c r="M4" s="358" t="s">
        <v>104</v>
      </c>
      <c r="N4" s="359"/>
      <c r="O4" s="130" t="s">
        <v>0</v>
      </c>
      <c r="Q4" s="371" t="s">
        <v>22</v>
      </c>
      <c r="R4" s="362"/>
      <c r="S4" s="130" t="s">
        <v>0</v>
      </c>
    </row>
    <row r="5" spans="1:19" x14ac:dyDescent="0.25">
      <c r="A5" s="363"/>
      <c r="B5" s="340"/>
      <c r="C5" s="340"/>
      <c r="D5" s="340"/>
      <c r="E5" s="365" t="s">
        <v>206</v>
      </c>
      <c r="F5" s="366"/>
      <c r="G5" s="367" t="str">
        <f>E5</f>
        <v>jan-dez</v>
      </c>
      <c r="H5" s="367"/>
      <c r="I5" s="131" t="s">
        <v>149</v>
      </c>
      <c r="K5" s="368" t="str">
        <f>E5</f>
        <v>jan-dez</v>
      </c>
      <c r="L5" s="367"/>
      <c r="M5" s="369" t="str">
        <f>E5</f>
        <v>jan-dez</v>
      </c>
      <c r="N5" s="357"/>
      <c r="O5" s="131" t="str">
        <f>I5</f>
        <v>2024/2023</v>
      </c>
      <c r="Q5" s="368" t="str">
        <f>E5</f>
        <v>jan-dez</v>
      </c>
      <c r="R5" s="366"/>
      <c r="S5" s="131" t="str">
        <f>O5</f>
        <v>2024/2023</v>
      </c>
    </row>
    <row r="6" spans="1:19" ht="19.5" customHeight="1" thickBot="1" x14ac:dyDescent="0.3">
      <c r="A6" s="348"/>
      <c r="B6" s="372"/>
      <c r="C6" s="372"/>
      <c r="D6" s="37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294271.13999999978</v>
      </c>
      <c r="F7" s="145">
        <v>287937.35999999952</v>
      </c>
      <c r="G7" s="243">
        <f>E7/E15</f>
        <v>0.41499784879441942</v>
      </c>
      <c r="H7" s="244">
        <f>F7/F15</f>
        <v>0.35803640114883506</v>
      </c>
      <c r="I7" s="164">
        <f t="shared" ref="I7:I18" si="0">(F7-E7)/E7</f>
        <v>-2.1523619339634412E-2</v>
      </c>
      <c r="J7" s="1"/>
      <c r="K7" s="17">
        <v>83026.238000000143</v>
      </c>
      <c r="L7" s="145">
        <v>78809.158999999971</v>
      </c>
      <c r="M7" s="243">
        <f>K7/K15</f>
        <v>0.33650365918613495</v>
      </c>
      <c r="N7" s="244">
        <f>L7/L15</f>
        <v>0.29784748041698988</v>
      </c>
      <c r="O7" s="164">
        <f t="shared" ref="O7:O18" si="1">(L7-K7)/K7</f>
        <v>-5.0792124292084212E-2</v>
      </c>
      <c r="P7" s="1"/>
      <c r="Q7" s="187">
        <f t="shared" ref="Q7:Q18" si="2">(K7/E7)*10</f>
        <v>2.8214196607931106</v>
      </c>
      <c r="R7" s="188">
        <f t="shared" ref="R7:R18" si="3">(L7/F7)*10</f>
        <v>2.7370244347590078</v>
      </c>
      <c r="S7" s="55">
        <f>(R7-Q7)/Q7</f>
        <v>-2.9912326481193862E-2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275877.49999999977</v>
      </c>
      <c r="F8" s="181">
        <v>284127.69999999949</v>
      </c>
      <c r="G8" s="245">
        <f>E8/E7</f>
        <v>0.93749424425378569</v>
      </c>
      <c r="H8" s="246">
        <f>F8/F7</f>
        <v>0.98676913617600703</v>
      </c>
      <c r="I8" s="206">
        <f t="shared" si="0"/>
        <v>2.9905302172158758E-2</v>
      </c>
      <c r="K8" s="180">
        <v>80278.894000000146</v>
      </c>
      <c r="L8" s="181">
        <v>77939.26599999996</v>
      </c>
      <c r="M8" s="250">
        <f>K8/K7</f>
        <v>0.96690993032828976</v>
      </c>
      <c r="N8" s="246">
        <f>L8/L7</f>
        <v>0.98896203168466734</v>
      </c>
      <c r="O8" s="207">
        <f t="shared" si="1"/>
        <v>-2.9143749788084799E-2</v>
      </c>
      <c r="Q8" s="189">
        <f t="shared" si="2"/>
        <v>2.909947132332293</v>
      </c>
      <c r="R8" s="190">
        <f t="shared" si="3"/>
        <v>2.7431069198814511</v>
      </c>
      <c r="S8" s="182">
        <f t="shared" ref="S8:S18" si="4">(R8-Q8)/Q8</f>
        <v>-5.7334447968860926E-2</v>
      </c>
    </row>
    <row r="9" spans="1:19" ht="24" customHeight="1" x14ac:dyDescent="0.25">
      <c r="A9" s="8"/>
      <c r="B9" t="s">
        <v>37</v>
      </c>
      <c r="E9" s="19">
        <v>14657.940000000002</v>
      </c>
      <c r="F9" s="140">
        <v>3809.3399999999992</v>
      </c>
      <c r="G9" s="247">
        <f>E9/E7</f>
        <v>4.9811000834128732E-2</v>
      </c>
      <c r="H9" s="215">
        <f>F9/F7</f>
        <v>1.3229752471162497E-2</v>
      </c>
      <c r="I9" s="182">
        <f t="shared" si="0"/>
        <v>-0.74011764272469394</v>
      </c>
      <c r="K9" s="19">
        <v>2427.2460000000005</v>
      </c>
      <c r="L9" s="140">
        <v>869.71400000000006</v>
      </c>
      <c r="M9" s="247">
        <f>K9/K7</f>
        <v>2.9234686027807214E-2</v>
      </c>
      <c r="N9" s="215">
        <f>L9/L7</f>
        <v>1.1035697005724937E-2</v>
      </c>
      <c r="O9" s="182">
        <f t="shared" si="1"/>
        <v>-0.64168691595330685</v>
      </c>
      <c r="Q9" s="189">
        <f t="shared" si="2"/>
        <v>1.6559257303550159</v>
      </c>
      <c r="R9" s="190">
        <f t="shared" si="3"/>
        <v>2.2831094100290343</v>
      </c>
      <c r="S9" s="182">
        <f t="shared" si="4"/>
        <v>0.37875109262270829</v>
      </c>
    </row>
    <row r="10" spans="1:19" ht="24" customHeight="1" thickBot="1" x14ac:dyDescent="0.3">
      <c r="A10" s="8"/>
      <c r="B10" t="s">
        <v>36</v>
      </c>
      <c r="E10" s="19">
        <v>3735.7000000000003</v>
      </c>
      <c r="F10" s="140">
        <v>0.32000000000000006</v>
      </c>
      <c r="G10" s="247">
        <f>E10/E7</f>
        <v>1.269475491208551E-2</v>
      </c>
      <c r="H10" s="215">
        <f>F10/F7</f>
        <v>1.1113528303517146E-6</v>
      </c>
      <c r="I10" s="186">
        <f t="shared" si="0"/>
        <v>-0.99991434001659663</v>
      </c>
      <c r="K10" s="19">
        <v>320.09800000000001</v>
      </c>
      <c r="L10" s="140">
        <v>0.17900000000000002</v>
      </c>
      <c r="M10" s="247">
        <f>K10/K7</f>
        <v>3.8553836439030207E-3</v>
      </c>
      <c r="N10" s="215">
        <f>L10/L7</f>
        <v>2.2713096075546257E-6</v>
      </c>
      <c r="O10" s="209">
        <f t="shared" si="1"/>
        <v>-0.99944079625614668</v>
      </c>
      <c r="Q10" s="189">
        <f t="shared" si="2"/>
        <v>0.85686216773295487</v>
      </c>
      <c r="R10" s="190"/>
      <c r="S10" s="182"/>
    </row>
    <row r="11" spans="1:19" ht="24" customHeight="1" thickBot="1" x14ac:dyDescent="0.3">
      <c r="A11" s="12" t="s">
        <v>21</v>
      </c>
      <c r="B11" s="13"/>
      <c r="C11" s="13"/>
      <c r="D11" s="13"/>
      <c r="E11" s="17">
        <v>414819.61999999976</v>
      </c>
      <c r="F11" s="145">
        <v>516275.17000000039</v>
      </c>
      <c r="G11" s="243">
        <f>E11/E15</f>
        <v>0.58500215120558052</v>
      </c>
      <c r="H11" s="244">
        <f>F11/F15</f>
        <v>0.64196359885116494</v>
      </c>
      <c r="I11" s="164">
        <f t="shared" si="0"/>
        <v>0.24457751058158891</v>
      </c>
      <c r="J11" s="1"/>
      <c r="K11" s="17">
        <v>163705.81300000005</v>
      </c>
      <c r="L11" s="145">
        <v>185786.52900000004</v>
      </c>
      <c r="M11" s="243">
        <f>K11/K15</f>
        <v>0.66349634081386499</v>
      </c>
      <c r="N11" s="244">
        <f>L11/L15</f>
        <v>0.70215251958301006</v>
      </c>
      <c r="O11" s="164">
        <f t="shared" si="1"/>
        <v>0.13488046389653846</v>
      </c>
      <c r="Q11" s="191">
        <f t="shared" si="2"/>
        <v>3.9464337053295635</v>
      </c>
      <c r="R11" s="192">
        <f t="shared" si="3"/>
        <v>3.5985950864148646</v>
      </c>
      <c r="S11" s="57">
        <f t="shared" si="4"/>
        <v>-8.8139987869288478E-2</v>
      </c>
    </row>
    <row r="12" spans="1:19" s="3" customFormat="1" ht="24" customHeight="1" x14ac:dyDescent="0.25">
      <c r="A12" s="46"/>
      <c r="B12" s="3" t="s">
        <v>33</v>
      </c>
      <c r="E12" s="31">
        <v>406496.91999999975</v>
      </c>
      <c r="F12" s="141">
        <v>507171.6800000004</v>
      </c>
      <c r="G12" s="247">
        <f>E12/E11</f>
        <v>0.97993658062750255</v>
      </c>
      <c r="H12" s="215">
        <f>F12/F11</f>
        <v>0.98236698077112639</v>
      </c>
      <c r="I12" s="206">
        <f t="shared" si="0"/>
        <v>0.24766426274521516</v>
      </c>
      <c r="K12" s="31">
        <v>161424.24300000005</v>
      </c>
      <c r="L12" s="141">
        <v>183463.92600000004</v>
      </c>
      <c r="M12" s="247">
        <f>K12/K11</f>
        <v>0.98606298726850949</v>
      </c>
      <c r="N12" s="215">
        <f>L12/L11</f>
        <v>0.98749853925092701</v>
      </c>
      <c r="O12" s="206">
        <f t="shared" si="1"/>
        <v>0.13653267062246643</v>
      </c>
      <c r="Q12" s="189">
        <f t="shared" si="2"/>
        <v>3.9711061771390579</v>
      </c>
      <c r="R12" s="190">
        <f t="shared" si="3"/>
        <v>3.6173929506474001</v>
      </c>
      <c r="S12" s="182">
        <f t="shared" si="4"/>
        <v>-8.9071712191409302E-2</v>
      </c>
    </row>
    <row r="13" spans="1:19" ht="24" customHeight="1" x14ac:dyDescent="0.25">
      <c r="A13" s="8"/>
      <c r="B13" s="3" t="s">
        <v>37</v>
      </c>
      <c r="D13" s="3"/>
      <c r="E13" s="19">
        <v>8209.7400000000016</v>
      </c>
      <c r="F13" s="140">
        <v>8971.4999999999982</v>
      </c>
      <c r="G13" s="247">
        <f>E13/E11</f>
        <v>1.9791108241215799E-2</v>
      </c>
      <c r="H13" s="215">
        <f>F13/F11</f>
        <v>1.7377360991426317E-2</v>
      </c>
      <c r="I13" s="182">
        <f t="shared" si="0"/>
        <v>9.2787347711376533E-2</v>
      </c>
      <c r="K13" s="19">
        <v>2235.192</v>
      </c>
      <c r="L13" s="140">
        <v>2268.6949999999988</v>
      </c>
      <c r="M13" s="247">
        <f>K13/K11</f>
        <v>1.3653711856890502E-2</v>
      </c>
      <c r="N13" s="215">
        <f>L13/L11</f>
        <v>1.2211299776207125E-2</v>
      </c>
      <c r="O13" s="182">
        <f t="shared" si="1"/>
        <v>1.4988868965171131E-2</v>
      </c>
      <c r="Q13" s="189">
        <f t="shared" si="2"/>
        <v>2.7226099730320321</v>
      </c>
      <c r="R13" s="190">
        <f t="shared" si="3"/>
        <v>2.5287800256367374</v>
      </c>
      <c r="S13" s="182">
        <f t="shared" si="4"/>
        <v>-7.11926971968872E-2</v>
      </c>
    </row>
    <row r="14" spans="1:19" ht="24" customHeight="1" thickBot="1" x14ac:dyDescent="0.3">
      <c r="A14" s="8"/>
      <c r="B14" t="s">
        <v>36</v>
      </c>
      <c r="E14" s="19">
        <v>112.96000000000001</v>
      </c>
      <c r="F14" s="140">
        <v>131.99</v>
      </c>
      <c r="G14" s="247">
        <f>E14/E11</f>
        <v>2.723111312815919E-4</v>
      </c>
      <c r="H14" s="215">
        <f>F14/F11</f>
        <v>2.5565823744728983E-4</v>
      </c>
      <c r="I14" s="182">
        <f t="shared" si="0"/>
        <v>0.16846671388101983</v>
      </c>
      <c r="K14" s="19">
        <v>46.378000000000007</v>
      </c>
      <c r="L14" s="140">
        <v>53.908000000000008</v>
      </c>
      <c r="M14" s="247">
        <f>K14/K11</f>
        <v>2.8330087459997523E-4</v>
      </c>
      <c r="N14" s="215">
        <f>L14/L11</f>
        <v>2.9016097286579912E-4</v>
      </c>
      <c r="O14" s="182">
        <f t="shared" si="1"/>
        <v>0.16236146448747252</v>
      </c>
      <c r="Q14" s="189">
        <f t="shared" ref="Q14" si="5">(K14/E14)*10</f>
        <v>4.1057011331444766</v>
      </c>
      <c r="R14" s="190">
        <f t="shared" ref="R14" si="6">(L14/F14)*10</f>
        <v>4.0842488067277829</v>
      </c>
      <c r="S14" s="182">
        <f t="shared" ref="S14" si="7">(R14-Q14)/Q14</f>
        <v>-5.2250092544519388E-3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709090.75999999954</v>
      </c>
      <c r="F15" s="145">
        <v>804212.52999999991</v>
      </c>
      <c r="G15" s="243">
        <f>G7+G11</f>
        <v>1</v>
      </c>
      <c r="H15" s="244">
        <f>H7+H11</f>
        <v>1</v>
      </c>
      <c r="I15" s="164">
        <f t="shared" si="0"/>
        <v>0.13414611410251689</v>
      </c>
      <c r="J15" s="1"/>
      <c r="K15" s="17">
        <v>246732.05100000021</v>
      </c>
      <c r="L15" s="145">
        <v>264595.68800000002</v>
      </c>
      <c r="M15" s="243">
        <f>M7+M11</f>
        <v>1</v>
      </c>
      <c r="N15" s="244">
        <f>N7+N11</f>
        <v>1</v>
      </c>
      <c r="O15" s="164">
        <f t="shared" si="1"/>
        <v>7.2400958560506587E-2</v>
      </c>
      <c r="Q15" s="191">
        <f t="shared" si="2"/>
        <v>3.4795552969834267</v>
      </c>
      <c r="R15" s="192">
        <f t="shared" si="3"/>
        <v>3.2901214309605455</v>
      </c>
      <c r="S15" s="57">
        <f t="shared" si="4"/>
        <v>-5.4441976015472252E-2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682374.41999999946</v>
      </c>
      <c r="F16" s="181">
        <f t="shared" ref="F16:F17" si="8">F8+F12</f>
        <v>791299.37999999989</v>
      </c>
      <c r="G16" s="245">
        <f>E16/E15</f>
        <v>0.96232310233460083</v>
      </c>
      <c r="H16" s="246">
        <f>F16/F15</f>
        <v>0.98394311264958778</v>
      </c>
      <c r="I16" s="207">
        <f t="shared" si="0"/>
        <v>0.15962638224334452</v>
      </c>
      <c r="J16" s="3"/>
      <c r="K16" s="180">
        <f t="shared" ref="K16:L18" si="9">K8+K12</f>
        <v>241703.13700000019</v>
      </c>
      <c r="L16" s="181">
        <f t="shared" si="9"/>
        <v>261403.19199999998</v>
      </c>
      <c r="M16" s="250">
        <f>K16/K15</f>
        <v>0.97961791352352512</v>
      </c>
      <c r="N16" s="246">
        <f>L16/L15</f>
        <v>0.98793443678492587</v>
      </c>
      <c r="O16" s="207">
        <f t="shared" si="1"/>
        <v>8.1505168879954473E-2</v>
      </c>
      <c r="P16" s="3"/>
      <c r="Q16" s="189">
        <f t="shared" si="2"/>
        <v>3.5420896492573739</v>
      </c>
      <c r="R16" s="190">
        <f t="shared" si="3"/>
        <v>3.3034676711107753</v>
      </c>
      <c r="S16" s="182">
        <f t="shared" si="4"/>
        <v>-6.7367571624458319E-2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22867.680000000004</v>
      </c>
      <c r="F17" s="140">
        <f t="shared" si="8"/>
        <v>12780.839999999997</v>
      </c>
      <c r="G17" s="248">
        <f>E17/E15</f>
        <v>3.2249299088314191E-2</v>
      </c>
      <c r="H17" s="215">
        <f>F17/F15</f>
        <v>1.5892366163456816E-2</v>
      </c>
      <c r="I17" s="182">
        <f t="shared" si="0"/>
        <v>-0.44109590478789301</v>
      </c>
      <c r="K17" s="19">
        <f t="shared" si="9"/>
        <v>4662.4380000000001</v>
      </c>
      <c r="L17" s="140">
        <f t="shared" si="9"/>
        <v>3138.4089999999987</v>
      </c>
      <c r="M17" s="247">
        <f>K17/K15</f>
        <v>1.8896766679088628E-2</v>
      </c>
      <c r="N17" s="215">
        <f>L17/L15</f>
        <v>1.1861149453047771E-2</v>
      </c>
      <c r="O17" s="182">
        <f t="shared" si="1"/>
        <v>-0.32687383724995406</v>
      </c>
      <c r="Q17" s="189">
        <f t="shared" si="2"/>
        <v>2.0388767028399903</v>
      </c>
      <c r="R17" s="190">
        <f t="shared" si="3"/>
        <v>2.4555576941734656</v>
      </c>
      <c r="S17" s="182">
        <f t="shared" si="4"/>
        <v>0.20436792021463207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3848.6600000000003</v>
      </c>
      <c r="F18" s="142">
        <f>F10+F14</f>
        <v>132.31</v>
      </c>
      <c r="G18" s="249">
        <f>E18/E15</f>
        <v>5.4275985770848327E-3</v>
      </c>
      <c r="H18" s="221">
        <f>F18/F15</f>
        <v>1.6452118695539351E-4</v>
      </c>
      <c r="I18" s="208">
        <f t="shared" si="0"/>
        <v>-0.96562180083457616</v>
      </c>
      <c r="K18" s="21">
        <f t="shared" si="9"/>
        <v>366.476</v>
      </c>
      <c r="L18" s="142">
        <f t="shared" si="9"/>
        <v>54.08700000000001</v>
      </c>
      <c r="M18" s="249">
        <f>K18/K15</f>
        <v>1.4853197973861924E-3</v>
      </c>
      <c r="N18" s="221">
        <f>L18/L15</f>
        <v>2.0441376202623532E-4</v>
      </c>
      <c r="O18" s="208">
        <f t="shared" si="1"/>
        <v>-0.85241325489254416</v>
      </c>
      <c r="Q18" s="193">
        <f t="shared" si="2"/>
        <v>0.95221713531462893</v>
      </c>
      <c r="R18" s="194">
        <f t="shared" si="3"/>
        <v>4.0878996296576231</v>
      </c>
      <c r="S18" s="186">
        <f t="shared" si="4"/>
        <v>3.2930330468238327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topLeftCell="A87" workbookViewId="0">
      <selection activeCell="H96" sqref="H96:I96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143</v>
      </c>
    </row>
    <row r="3" spans="1:16" ht="8.25" customHeight="1" thickBot="1" x14ac:dyDescent="0.3"/>
    <row r="4" spans="1:16" x14ac:dyDescent="0.25">
      <c r="A4" s="375" t="s">
        <v>3</v>
      </c>
      <c r="B4" s="360" t="s">
        <v>1</v>
      </c>
      <c r="C4" s="362"/>
      <c r="D4" s="360" t="s">
        <v>104</v>
      </c>
      <c r="E4" s="362"/>
      <c r="F4" s="130" t="s">
        <v>0</v>
      </c>
      <c r="H4" s="373" t="s">
        <v>19</v>
      </c>
      <c r="I4" s="374"/>
      <c r="J4" s="360" t="s">
        <v>104</v>
      </c>
      <c r="K4" s="361"/>
      <c r="L4" s="130" t="s">
        <v>0</v>
      </c>
      <c r="N4" s="371" t="s">
        <v>22</v>
      </c>
      <c r="O4" s="362"/>
      <c r="P4" s="130" t="s">
        <v>0</v>
      </c>
    </row>
    <row r="5" spans="1:16" x14ac:dyDescent="0.25">
      <c r="A5" s="376"/>
      <c r="B5" s="365" t="s">
        <v>206</v>
      </c>
      <c r="C5" s="367"/>
      <c r="D5" s="365" t="str">
        <f>B5</f>
        <v>jan-dez</v>
      </c>
      <c r="E5" s="367"/>
      <c r="F5" s="131" t="s">
        <v>149</v>
      </c>
      <c r="H5" s="368" t="str">
        <f>B5</f>
        <v>jan-dez</v>
      </c>
      <c r="I5" s="367"/>
      <c r="J5" s="365" t="str">
        <f>B5</f>
        <v>jan-dez</v>
      </c>
      <c r="K5" s="366"/>
      <c r="L5" s="131" t="str">
        <f>F5</f>
        <v>2024/2023</v>
      </c>
      <c r="N5" s="368" t="str">
        <f>B5</f>
        <v>jan-dez</v>
      </c>
      <c r="O5" s="366"/>
      <c r="P5" s="131" t="str">
        <f>L5</f>
        <v>2024/2023</v>
      </c>
    </row>
    <row r="6" spans="1:16" ht="19.5" customHeight="1" thickBot="1" x14ac:dyDescent="0.3">
      <c r="A6" s="377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159</v>
      </c>
      <c r="B7" s="39">
        <v>79264.06</v>
      </c>
      <c r="C7" s="147">
        <v>87698.170000000013</v>
      </c>
      <c r="D7" s="247">
        <f>B7/$B$33</f>
        <v>0.11178267222097206</v>
      </c>
      <c r="E7" s="246">
        <f>C7/$C$33</f>
        <v>0.1090484999033776</v>
      </c>
      <c r="F7" s="52">
        <f>(C7-B7)/B7</f>
        <v>0.1064052232499826</v>
      </c>
      <c r="H7" s="39">
        <v>34014.70400000002</v>
      </c>
      <c r="I7" s="147">
        <v>36434.771000000008</v>
      </c>
      <c r="J7" s="247">
        <f>H7/$H$33</f>
        <v>0.13786090563483391</v>
      </c>
      <c r="K7" s="246">
        <f>I7/$I$33</f>
        <v>0.13769979123771667</v>
      </c>
      <c r="L7" s="52">
        <f t="shared" ref="L7:L33" si="0">(I7-H7)/H7</f>
        <v>7.1147671900951628E-2</v>
      </c>
      <c r="N7" s="27">
        <f t="shared" ref="N7:N33" si="1">(H7/B7)*10</f>
        <v>4.2913148783950783</v>
      </c>
      <c r="O7" s="151">
        <f t="shared" ref="O7:O33" si="2">(I7/C7)*10</f>
        <v>4.1545645707316359</v>
      </c>
      <c r="P7" s="61">
        <f>(O7-N7)/N7</f>
        <v>-3.186676147954589E-2</v>
      </c>
    </row>
    <row r="8" spans="1:16" ht="20.100000000000001" customHeight="1" x14ac:dyDescent="0.25">
      <c r="A8" s="8" t="s">
        <v>157</v>
      </c>
      <c r="B8" s="19">
        <v>88642.779999999984</v>
      </c>
      <c r="C8" s="140">
        <v>94186.34</v>
      </c>
      <c r="D8" s="247">
        <f t="shared" ref="D8:D32" si="3">B8/$B$33</f>
        <v>0.125009075001908</v>
      </c>
      <c r="E8" s="215">
        <f t="shared" ref="E8:E32" si="4">C8/$C$33</f>
        <v>0.11711623045714054</v>
      </c>
      <c r="F8" s="52">
        <f t="shared" ref="F8:F33" si="5">(C8-B8)/B8</f>
        <v>6.2538201080787559E-2</v>
      </c>
      <c r="H8" s="19">
        <v>32706.671999999991</v>
      </c>
      <c r="I8" s="140">
        <v>34006.170000000006</v>
      </c>
      <c r="J8" s="247">
        <f t="shared" ref="J8:J32" si="6">H8/$H$33</f>
        <v>0.13255947846029942</v>
      </c>
      <c r="K8" s="215">
        <f t="shared" ref="K8:K32" si="7">I8/$I$33</f>
        <v>0.12852125541819112</v>
      </c>
      <c r="L8" s="52">
        <f t="shared" si="0"/>
        <v>3.9731893235729225E-2</v>
      </c>
      <c r="N8" s="27">
        <f t="shared" si="1"/>
        <v>3.6897164100674642</v>
      </c>
      <c r="O8" s="152">
        <f t="shared" si="2"/>
        <v>3.6105203790698321</v>
      </c>
      <c r="P8" s="52">
        <f t="shared" ref="P8:P71" si="8">(O8-N8)/N8</f>
        <v>-2.1463988609407521E-2</v>
      </c>
    </row>
    <row r="9" spans="1:16" ht="20.100000000000001" customHeight="1" x14ac:dyDescent="0.25">
      <c r="A9" s="8" t="s">
        <v>162</v>
      </c>
      <c r="B9" s="19">
        <v>56414.090000000004</v>
      </c>
      <c r="C9" s="140">
        <v>57238.48000000001</v>
      </c>
      <c r="D9" s="247">
        <f t="shared" si="3"/>
        <v>7.9558348778934848E-2</v>
      </c>
      <c r="E9" s="215">
        <f t="shared" si="4"/>
        <v>7.1173325290020087E-2</v>
      </c>
      <c r="F9" s="52">
        <f t="shared" si="5"/>
        <v>1.461319326430696E-2</v>
      </c>
      <c r="H9" s="19">
        <v>23513.023000000001</v>
      </c>
      <c r="I9" s="140">
        <v>24173.214</v>
      </c>
      <c r="J9" s="247">
        <f t="shared" si="6"/>
        <v>9.5297805472382688E-2</v>
      </c>
      <c r="K9" s="215">
        <f t="shared" si="7"/>
        <v>9.1359062510497163E-2</v>
      </c>
      <c r="L9" s="52">
        <f t="shared" si="0"/>
        <v>2.8077674231850105E-2</v>
      </c>
      <c r="N9" s="27">
        <f t="shared" si="1"/>
        <v>4.1679344645991803</v>
      </c>
      <c r="O9" s="152">
        <f t="shared" si="2"/>
        <v>4.2232452713629005</v>
      </c>
      <c r="P9" s="52">
        <f t="shared" si="8"/>
        <v>1.327055577133201E-2</v>
      </c>
    </row>
    <row r="10" spans="1:16" ht="20.100000000000001" customHeight="1" x14ac:dyDescent="0.25">
      <c r="A10" s="8" t="s">
        <v>167</v>
      </c>
      <c r="B10" s="19">
        <v>35901.679999999993</v>
      </c>
      <c r="C10" s="140">
        <v>116548.75999999994</v>
      </c>
      <c r="D10" s="247">
        <f t="shared" si="3"/>
        <v>5.0630585004379385E-2</v>
      </c>
      <c r="E10" s="215">
        <f t="shared" si="4"/>
        <v>0.14492283526097263</v>
      </c>
      <c r="F10" s="52">
        <f t="shared" si="5"/>
        <v>2.2463316479897308</v>
      </c>
      <c r="H10" s="19">
        <v>6765.148000000001</v>
      </c>
      <c r="I10" s="140">
        <v>23033.002000000004</v>
      </c>
      <c r="J10" s="247">
        <f t="shared" si="6"/>
        <v>2.7419007674848058E-2</v>
      </c>
      <c r="K10" s="215">
        <f t="shared" si="7"/>
        <v>8.704980105344727E-2</v>
      </c>
      <c r="L10" s="52">
        <f t="shared" si="0"/>
        <v>2.4046560400452437</v>
      </c>
      <c r="N10" s="27">
        <f t="shared" si="1"/>
        <v>1.8843541583569354</v>
      </c>
      <c r="O10" s="152">
        <f t="shared" si="2"/>
        <v>1.9762545736222348</v>
      </c>
      <c r="P10" s="52">
        <f t="shared" si="8"/>
        <v>4.8770245687483726E-2</v>
      </c>
    </row>
    <row r="11" spans="1:16" ht="20.100000000000001" customHeight="1" x14ac:dyDescent="0.25">
      <c r="A11" s="8" t="s">
        <v>160</v>
      </c>
      <c r="B11" s="19">
        <v>47823.670000000006</v>
      </c>
      <c r="C11" s="140">
        <v>53061.320000000014</v>
      </c>
      <c r="D11" s="247">
        <f t="shared" si="3"/>
        <v>6.744365135994719E-2</v>
      </c>
      <c r="E11" s="215">
        <f t="shared" si="4"/>
        <v>6.5979225665633495E-2</v>
      </c>
      <c r="F11" s="52">
        <f t="shared" si="5"/>
        <v>0.10952003474430147</v>
      </c>
      <c r="H11" s="19">
        <v>17783.991000000002</v>
      </c>
      <c r="I11" s="140">
        <v>20155.678</v>
      </c>
      <c r="J11" s="247">
        <f t="shared" si="6"/>
        <v>7.2078154937398081E-2</v>
      </c>
      <c r="K11" s="215">
        <f t="shared" si="7"/>
        <v>7.6175383477904604E-2</v>
      </c>
      <c r="L11" s="52">
        <f t="shared" si="0"/>
        <v>0.13336078498915108</v>
      </c>
      <c r="N11" s="27">
        <f t="shared" si="1"/>
        <v>3.7186587729465348</v>
      </c>
      <c r="O11" s="152">
        <f t="shared" si="2"/>
        <v>3.7985632472015385</v>
      </c>
      <c r="P11" s="52">
        <f t="shared" si="8"/>
        <v>2.1487444569077842E-2</v>
      </c>
    </row>
    <row r="12" spans="1:16" ht="20.100000000000001" customHeight="1" x14ac:dyDescent="0.25">
      <c r="A12" s="8" t="s">
        <v>163</v>
      </c>
      <c r="B12" s="19">
        <v>63715.600000000006</v>
      </c>
      <c r="C12" s="140">
        <v>64992.87</v>
      </c>
      <c r="D12" s="247">
        <f t="shared" si="3"/>
        <v>8.9855352225997109E-2</v>
      </c>
      <c r="E12" s="215">
        <f t="shared" si="4"/>
        <v>8.0815540140863062E-2</v>
      </c>
      <c r="F12" s="52">
        <f t="shared" si="5"/>
        <v>2.0046425051321759E-2</v>
      </c>
      <c r="H12" s="19">
        <v>17634.694000000003</v>
      </c>
      <c r="I12" s="140">
        <v>16582.600000000002</v>
      </c>
      <c r="J12" s="247">
        <f t="shared" si="6"/>
        <v>7.1473057223522235E-2</v>
      </c>
      <c r="K12" s="215">
        <f t="shared" si="7"/>
        <v>6.2671467268960196E-2</v>
      </c>
      <c r="L12" s="52">
        <f t="shared" si="0"/>
        <v>-5.966046249512471E-2</v>
      </c>
      <c r="N12" s="27">
        <f t="shared" si="1"/>
        <v>2.7677199932198708</v>
      </c>
      <c r="O12" s="152">
        <f t="shared" si="2"/>
        <v>2.5514491051095298</v>
      </c>
      <c r="P12" s="52">
        <f t="shared" si="8"/>
        <v>-7.8140450854907062E-2</v>
      </c>
    </row>
    <row r="13" spans="1:16" ht="20.100000000000001" customHeight="1" x14ac:dyDescent="0.25">
      <c r="A13" s="8" t="s">
        <v>168</v>
      </c>
      <c r="B13" s="19">
        <v>30371.450000000004</v>
      </c>
      <c r="C13" s="140">
        <v>26721.489999999998</v>
      </c>
      <c r="D13" s="247">
        <f t="shared" si="3"/>
        <v>4.2831541056888113E-2</v>
      </c>
      <c r="E13" s="215">
        <f t="shared" si="4"/>
        <v>3.3226900854180938E-2</v>
      </c>
      <c r="F13" s="52">
        <f t="shared" si="5"/>
        <v>-0.12017733759830386</v>
      </c>
      <c r="H13" s="19">
        <v>14754.334000000001</v>
      </c>
      <c r="I13" s="140">
        <v>12891.893</v>
      </c>
      <c r="J13" s="247">
        <f t="shared" si="6"/>
        <v>5.9799016545280546E-2</v>
      </c>
      <c r="K13" s="215">
        <f t="shared" si="7"/>
        <v>4.8722989771473532E-2</v>
      </c>
      <c r="L13" s="52">
        <f t="shared" si="0"/>
        <v>-0.1262300961873305</v>
      </c>
      <c r="N13" s="27">
        <f t="shared" si="1"/>
        <v>4.8579616712405889</v>
      </c>
      <c r="O13" s="152">
        <f t="shared" si="2"/>
        <v>4.8245412213166263</v>
      </c>
      <c r="P13" s="52">
        <f t="shared" si="8"/>
        <v>-6.8795211213405639E-3</v>
      </c>
    </row>
    <row r="14" spans="1:16" ht="20.100000000000001" customHeight="1" x14ac:dyDescent="0.25">
      <c r="A14" s="8" t="s">
        <v>166</v>
      </c>
      <c r="B14" s="19">
        <v>49655.300000000025</v>
      </c>
      <c r="C14" s="140">
        <v>52614.560000000019</v>
      </c>
      <c r="D14" s="247">
        <f t="shared" si="3"/>
        <v>7.0026719851771876E-2</v>
      </c>
      <c r="E14" s="215">
        <f t="shared" si="4"/>
        <v>6.5423700871708693E-2</v>
      </c>
      <c r="F14" s="52">
        <f t="shared" si="5"/>
        <v>5.9596055204580244E-2</v>
      </c>
      <c r="H14" s="19">
        <v>11601.295999999995</v>
      </c>
      <c r="I14" s="140">
        <v>11983.636999999999</v>
      </c>
      <c r="J14" s="247">
        <f t="shared" si="6"/>
        <v>4.701981746181811E-2</v>
      </c>
      <c r="K14" s="215">
        <f t="shared" si="7"/>
        <v>4.5290371474232038E-2</v>
      </c>
      <c r="L14" s="52">
        <f t="shared" si="0"/>
        <v>3.295674897011542E-2</v>
      </c>
      <c r="N14" s="27">
        <f t="shared" si="1"/>
        <v>2.3363661079481925</v>
      </c>
      <c r="O14" s="152">
        <f t="shared" si="2"/>
        <v>2.2776275236360419</v>
      </c>
      <c r="P14" s="52">
        <f t="shared" si="8"/>
        <v>-2.5141001708732676E-2</v>
      </c>
    </row>
    <row r="15" spans="1:16" ht="20.100000000000001" customHeight="1" x14ac:dyDescent="0.25">
      <c r="A15" s="8" t="s">
        <v>158</v>
      </c>
      <c r="B15" s="19">
        <v>48329.71</v>
      </c>
      <c r="C15" s="140">
        <v>36457.24</v>
      </c>
      <c r="D15" s="247">
        <f t="shared" si="3"/>
        <v>6.8157297663842042E-2</v>
      </c>
      <c r="E15" s="215">
        <f t="shared" si="4"/>
        <v>4.5332842550961025E-2</v>
      </c>
      <c r="F15" s="52">
        <f t="shared" si="5"/>
        <v>-0.2456557260533945</v>
      </c>
      <c r="H15" s="19">
        <v>12360.193000000001</v>
      </c>
      <c r="I15" s="140">
        <v>10037.634000000007</v>
      </c>
      <c r="J15" s="247">
        <f t="shared" si="6"/>
        <v>5.0095611615533497E-2</v>
      </c>
      <c r="K15" s="215">
        <f t="shared" si="7"/>
        <v>3.7935742928660303E-2</v>
      </c>
      <c r="L15" s="52">
        <f t="shared" si="0"/>
        <v>-0.18790637007043448</v>
      </c>
      <c r="N15" s="27">
        <f t="shared" si="1"/>
        <v>2.55747303263355</v>
      </c>
      <c r="O15" s="152">
        <f t="shared" si="2"/>
        <v>2.7532621778280548</v>
      </c>
      <c r="P15" s="52">
        <f t="shared" si="8"/>
        <v>7.6555702717573365E-2</v>
      </c>
    </row>
    <row r="16" spans="1:16" ht="20.100000000000001" customHeight="1" x14ac:dyDescent="0.25">
      <c r="A16" s="8" t="s">
        <v>169</v>
      </c>
      <c r="B16" s="19">
        <v>33866.58</v>
      </c>
      <c r="C16" s="140">
        <v>35561.379999999997</v>
      </c>
      <c r="D16" s="247">
        <f t="shared" si="3"/>
        <v>4.776057158042786E-2</v>
      </c>
      <c r="E16" s="215">
        <f t="shared" si="4"/>
        <v>4.4218883284496968E-2</v>
      </c>
      <c r="F16" s="52">
        <f t="shared" si="5"/>
        <v>5.004343515052289E-2</v>
      </c>
      <c r="H16" s="19">
        <v>7829.0080000000025</v>
      </c>
      <c r="I16" s="140">
        <v>8433.7120000000032</v>
      </c>
      <c r="J16" s="247">
        <f t="shared" si="6"/>
        <v>3.1730810684178212E-2</v>
      </c>
      <c r="K16" s="215">
        <f t="shared" si="7"/>
        <v>3.187395858091234E-2</v>
      </c>
      <c r="L16" s="52">
        <f t="shared" si="0"/>
        <v>7.7238904341392994E-2</v>
      </c>
      <c r="N16" s="27">
        <f t="shared" si="1"/>
        <v>2.3117208764510626</v>
      </c>
      <c r="O16" s="152">
        <f t="shared" si="2"/>
        <v>2.3715930034211281</v>
      </c>
      <c r="P16" s="52">
        <f t="shared" si="8"/>
        <v>2.5899375473902697E-2</v>
      </c>
    </row>
    <row r="17" spans="1:16" ht="20.100000000000001" customHeight="1" x14ac:dyDescent="0.25">
      <c r="A17" s="8" t="s">
        <v>164</v>
      </c>
      <c r="B17" s="19">
        <v>12377.7</v>
      </c>
      <c r="C17" s="140">
        <v>12398.070000000002</v>
      </c>
      <c r="D17" s="247">
        <f t="shared" si="3"/>
        <v>1.7455734439410824E-2</v>
      </c>
      <c r="E17" s="215">
        <f t="shared" si="4"/>
        <v>1.5416409888565163E-2</v>
      </c>
      <c r="F17" s="52">
        <f t="shared" si="5"/>
        <v>1.6457015439056367E-3</v>
      </c>
      <c r="H17" s="19">
        <v>6662.8180000000011</v>
      </c>
      <c r="I17" s="140">
        <v>6459.8389999999981</v>
      </c>
      <c r="J17" s="247">
        <f t="shared" si="6"/>
        <v>2.7004266259676179E-2</v>
      </c>
      <c r="K17" s="215">
        <f t="shared" si="7"/>
        <v>2.4413999520657339E-2</v>
      </c>
      <c r="L17" s="52">
        <f t="shared" si="0"/>
        <v>-3.0464437119549562E-2</v>
      </c>
      <c r="N17" s="27">
        <f t="shared" si="1"/>
        <v>5.3829208980666854</v>
      </c>
      <c r="O17" s="152">
        <f t="shared" si="2"/>
        <v>5.210358547741702</v>
      </c>
      <c r="P17" s="52">
        <f t="shared" si="8"/>
        <v>-3.2057381780765226E-2</v>
      </c>
    </row>
    <row r="18" spans="1:16" ht="20.100000000000001" customHeight="1" x14ac:dyDescent="0.25">
      <c r="A18" s="8" t="s">
        <v>161</v>
      </c>
      <c r="B18" s="19">
        <v>15736.91</v>
      </c>
      <c r="C18" s="140">
        <v>18873.690000000002</v>
      </c>
      <c r="D18" s="247">
        <f t="shared" si="3"/>
        <v>2.2193082871366135E-2</v>
      </c>
      <c r="E18" s="215">
        <f t="shared" si="4"/>
        <v>2.346853511471652E-2</v>
      </c>
      <c r="F18" s="52">
        <f t="shared" si="5"/>
        <v>0.19932629722099207</v>
      </c>
      <c r="H18" s="19">
        <v>5622.2810000000009</v>
      </c>
      <c r="I18" s="140">
        <v>6200.143</v>
      </c>
      <c r="J18" s="247">
        <f t="shared" si="6"/>
        <v>2.2786990896452291E-2</v>
      </c>
      <c r="K18" s="215">
        <f t="shared" si="7"/>
        <v>2.3432517161806509E-2</v>
      </c>
      <c r="L18" s="52">
        <f t="shared" si="0"/>
        <v>0.10278070413058314</v>
      </c>
      <c r="N18" s="27">
        <f t="shared" si="1"/>
        <v>3.5726715092098771</v>
      </c>
      <c r="O18" s="152">
        <f t="shared" si="2"/>
        <v>3.2850719705579561</v>
      </c>
      <c r="P18" s="52">
        <f t="shared" si="8"/>
        <v>-8.0499855055391242E-2</v>
      </c>
    </row>
    <row r="19" spans="1:16" ht="20.100000000000001" customHeight="1" x14ac:dyDescent="0.25">
      <c r="A19" s="8" t="s">
        <v>171</v>
      </c>
      <c r="B19" s="19">
        <v>12438.510000000004</v>
      </c>
      <c r="C19" s="140">
        <v>13558.800000000001</v>
      </c>
      <c r="D19" s="247">
        <f t="shared" si="3"/>
        <v>1.7541492149749632E-2</v>
      </c>
      <c r="E19" s="215">
        <f t="shared" si="4"/>
        <v>1.6859722392039835E-2</v>
      </c>
      <c r="F19" s="52">
        <f t="shared" si="5"/>
        <v>9.0066253916264646E-2</v>
      </c>
      <c r="H19" s="19">
        <v>4494.68</v>
      </c>
      <c r="I19" s="140">
        <v>4597.8780000000006</v>
      </c>
      <c r="J19" s="247">
        <f t="shared" si="6"/>
        <v>1.8216846906525336E-2</v>
      </c>
      <c r="K19" s="215">
        <f t="shared" si="7"/>
        <v>1.7376995198803095E-2</v>
      </c>
      <c r="L19" s="52">
        <f t="shared" si="0"/>
        <v>2.2960032749828756E-2</v>
      </c>
      <c r="N19" s="27">
        <f t="shared" si="1"/>
        <v>3.6135196257429536</v>
      </c>
      <c r="O19" s="152">
        <f t="shared" si="2"/>
        <v>3.3910655810248698</v>
      </c>
      <c r="P19" s="52">
        <f t="shared" si="8"/>
        <v>-6.1561598595814025E-2</v>
      </c>
    </row>
    <row r="20" spans="1:16" ht="20.100000000000001" customHeight="1" x14ac:dyDescent="0.25">
      <c r="A20" s="8" t="s">
        <v>173</v>
      </c>
      <c r="B20" s="19">
        <v>9096.17</v>
      </c>
      <c r="C20" s="140">
        <v>9996.6199999999972</v>
      </c>
      <c r="D20" s="247">
        <f t="shared" si="3"/>
        <v>1.2827934748437558E-2</v>
      </c>
      <c r="E20" s="215">
        <f t="shared" si="4"/>
        <v>1.2430321124193381E-2</v>
      </c>
      <c r="F20" s="52">
        <f t="shared" si="5"/>
        <v>9.8992213206217247E-2</v>
      </c>
      <c r="H20" s="19">
        <v>3845.4380000000001</v>
      </c>
      <c r="I20" s="140">
        <v>4529.1989999999987</v>
      </c>
      <c r="J20" s="247">
        <f t="shared" si="6"/>
        <v>1.5585482244461223E-2</v>
      </c>
      <c r="K20" s="215">
        <f t="shared" si="7"/>
        <v>1.711743314577371E-2</v>
      </c>
      <c r="L20" s="52">
        <f t="shared" si="0"/>
        <v>0.17781095417479065</v>
      </c>
      <c r="N20" s="27">
        <f t="shared" si="1"/>
        <v>4.2275353253072447</v>
      </c>
      <c r="O20" s="152">
        <f t="shared" si="2"/>
        <v>4.5307303868707622</v>
      </c>
      <c r="P20" s="52">
        <f t="shared" si="8"/>
        <v>7.1719107762034412E-2</v>
      </c>
    </row>
    <row r="21" spans="1:16" ht="20.100000000000001" customHeight="1" x14ac:dyDescent="0.25">
      <c r="A21" s="8" t="s">
        <v>172</v>
      </c>
      <c r="B21" s="19">
        <v>1657.06</v>
      </c>
      <c r="C21" s="140">
        <v>1775.6499999999999</v>
      </c>
      <c r="D21" s="247">
        <f t="shared" si="3"/>
        <v>2.3368799785234819E-3</v>
      </c>
      <c r="E21" s="215">
        <f t="shared" si="4"/>
        <v>2.2079362528708685E-3</v>
      </c>
      <c r="F21" s="52">
        <f t="shared" si="5"/>
        <v>7.1566509359950709E-2</v>
      </c>
      <c r="H21" s="19">
        <v>3383.0289999999991</v>
      </c>
      <c r="I21" s="140">
        <v>3819.829999999999</v>
      </c>
      <c r="J21" s="247">
        <f t="shared" si="6"/>
        <v>1.3711347943198509E-2</v>
      </c>
      <c r="K21" s="215">
        <f t="shared" si="7"/>
        <v>1.4436478647376898E-2</v>
      </c>
      <c r="L21" s="52">
        <f t="shared" si="0"/>
        <v>0.12911535786420986</v>
      </c>
      <c r="N21" s="27">
        <f t="shared" si="1"/>
        <v>20.415850964962033</v>
      </c>
      <c r="O21" s="152">
        <f t="shared" si="2"/>
        <v>21.512291273618107</v>
      </c>
      <c r="P21" s="52">
        <f t="shared" si="8"/>
        <v>5.3705344466796923E-2</v>
      </c>
    </row>
    <row r="22" spans="1:16" ht="20.100000000000001" customHeight="1" x14ac:dyDescent="0.25">
      <c r="A22" s="8" t="s">
        <v>175</v>
      </c>
      <c r="B22" s="19">
        <v>8299.0000000000018</v>
      </c>
      <c r="C22" s="140">
        <v>8949.5</v>
      </c>
      <c r="D22" s="247">
        <f t="shared" si="3"/>
        <v>1.1703720409500188E-2</v>
      </c>
      <c r="E22" s="215">
        <f t="shared" si="4"/>
        <v>1.1128277247806628E-2</v>
      </c>
      <c r="F22" s="52">
        <f t="shared" si="5"/>
        <v>7.8382937703337513E-2</v>
      </c>
      <c r="H22" s="19">
        <v>3616.1159999999991</v>
      </c>
      <c r="I22" s="140">
        <v>3814.1769999999979</v>
      </c>
      <c r="J22" s="247">
        <f t="shared" si="6"/>
        <v>1.465604482816057E-2</v>
      </c>
      <c r="K22" s="215">
        <f t="shared" si="7"/>
        <v>1.4415113975704693E-2</v>
      </c>
      <c r="L22" s="52">
        <f t="shared" si="0"/>
        <v>5.4771749578829562E-2</v>
      </c>
      <c r="N22" s="27">
        <f t="shared" si="1"/>
        <v>4.3572912399084203</v>
      </c>
      <c r="O22" s="152">
        <f t="shared" si="2"/>
        <v>4.2618883736521571</v>
      </c>
      <c r="P22" s="52">
        <f t="shared" si="8"/>
        <v>-2.1894994161158778E-2</v>
      </c>
    </row>
    <row r="23" spans="1:16" ht="20.100000000000001" customHeight="1" x14ac:dyDescent="0.25">
      <c r="A23" s="8" t="s">
        <v>165</v>
      </c>
      <c r="B23" s="19">
        <v>11819.300000000001</v>
      </c>
      <c r="C23" s="140">
        <v>10017.670000000002</v>
      </c>
      <c r="D23" s="247">
        <f t="shared" si="3"/>
        <v>1.6668247094349387E-2</v>
      </c>
      <c r="E23" s="215">
        <f t="shared" si="4"/>
        <v>1.2456495797199289E-2</v>
      </c>
      <c r="F23" s="52">
        <f t="shared" si="5"/>
        <v>-0.15243119304865763</v>
      </c>
      <c r="H23" s="19">
        <v>4458.130000000001</v>
      </c>
      <c r="I23" s="140">
        <v>3598.2319999999995</v>
      </c>
      <c r="J23" s="247">
        <f t="shared" si="6"/>
        <v>1.8068710497607797E-2</v>
      </c>
      <c r="K23" s="215">
        <f t="shared" si="7"/>
        <v>1.3598982006086207E-2</v>
      </c>
      <c r="L23" s="52">
        <f t="shared" si="0"/>
        <v>-0.19288311466915531</v>
      </c>
      <c r="N23" s="27">
        <f t="shared" si="1"/>
        <v>3.7719069657255511</v>
      </c>
      <c r="O23" s="152">
        <f t="shared" si="2"/>
        <v>3.5918851389594577</v>
      </c>
      <c r="P23" s="52">
        <f t="shared" si="8"/>
        <v>-4.7727006101134041E-2</v>
      </c>
    </row>
    <row r="24" spans="1:16" ht="20.100000000000001" customHeight="1" x14ac:dyDescent="0.25">
      <c r="A24" s="8" t="s">
        <v>177</v>
      </c>
      <c r="B24" s="19">
        <v>11605.630000000008</v>
      </c>
      <c r="C24" s="140">
        <v>10299.77</v>
      </c>
      <c r="D24" s="247">
        <f t="shared" si="3"/>
        <v>1.6366917543813437E-2</v>
      </c>
      <c r="E24" s="215">
        <f t="shared" si="4"/>
        <v>1.2807273719050369E-2</v>
      </c>
      <c r="F24" s="52">
        <f t="shared" ref="F24:F25" si="9">(C24-B24)/B24</f>
        <v>-0.11251952716052527</v>
      </c>
      <c r="H24" s="19">
        <v>3819.7709999999997</v>
      </c>
      <c r="I24" s="140">
        <v>3332.0319999999997</v>
      </c>
      <c r="J24" s="247">
        <f t="shared" si="6"/>
        <v>1.5481454413881561E-2</v>
      </c>
      <c r="K24" s="215">
        <f t="shared" si="7"/>
        <v>1.2592918747791537E-2</v>
      </c>
      <c r="L24" s="52">
        <f t="shared" si="0"/>
        <v>-0.1276880210881752</v>
      </c>
      <c r="N24" s="27">
        <f t="shared" si="1"/>
        <v>3.2913086148705388</v>
      </c>
      <c r="O24" s="152">
        <f t="shared" si="2"/>
        <v>3.2350547633587929</v>
      </c>
      <c r="P24" s="52">
        <f t="shared" ref="P24:P27" si="10">(O24-N24)/N24</f>
        <v>-1.7091636821167131E-2</v>
      </c>
    </row>
    <row r="25" spans="1:16" ht="20.100000000000001" customHeight="1" x14ac:dyDescent="0.25">
      <c r="A25" s="8" t="s">
        <v>174</v>
      </c>
      <c r="B25" s="19">
        <v>11159.210000000001</v>
      </c>
      <c r="C25" s="140">
        <v>9181.989999999998</v>
      </c>
      <c r="D25" s="247">
        <f t="shared" si="3"/>
        <v>1.5737350744776307E-2</v>
      </c>
      <c r="E25" s="215">
        <f t="shared" si="4"/>
        <v>1.1417367496126929E-2</v>
      </c>
      <c r="F25" s="52">
        <f t="shared" si="9"/>
        <v>-0.17718279340562665</v>
      </c>
      <c r="H25" s="19">
        <v>3253.65</v>
      </c>
      <c r="I25" s="140">
        <v>2696.75</v>
      </c>
      <c r="J25" s="247">
        <f t="shared" si="6"/>
        <v>1.3186977479468205E-2</v>
      </c>
      <c r="K25" s="215">
        <f t="shared" si="7"/>
        <v>1.0191965033080964E-2</v>
      </c>
      <c r="L25" s="52">
        <f t="shared" si="0"/>
        <v>-0.17116161849000355</v>
      </c>
      <c r="N25" s="27">
        <f t="shared" si="1"/>
        <v>2.9156633847736528</v>
      </c>
      <c r="O25" s="152">
        <f t="shared" si="2"/>
        <v>2.9369994957520107</v>
      </c>
      <c r="P25" s="52">
        <f t="shared" si="10"/>
        <v>7.31775522846037E-3</v>
      </c>
    </row>
    <row r="26" spans="1:16" ht="20.100000000000001" customHeight="1" x14ac:dyDescent="0.25">
      <c r="A26" s="8" t="s">
        <v>179</v>
      </c>
      <c r="B26" s="19">
        <v>6332.87</v>
      </c>
      <c r="C26" s="140">
        <v>7054.9699999999993</v>
      </c>
      <c r="D26" s="247">
        <f t="shared" si="3"/>
        <v>8.9309723906147043E-3</v>
      </c>
      <c r="E26" s="215">
        <f t="shared" si="4"/>
        <v>8.7725193737033715E-3</v>
      </c>
      <c r="F26" s="52">
        <f t="shared" si="5"/>
        <v>0.11402413123907477</v>
      </c>
      <c r="H26" s="19">
        <v>2384.1380000000004</v>
      </c>
      <c r="I26" s="140">
        <v>2537.8279999999995</v>
      </c>
      <c r="J26" s="247">
        <f t="shared" si="6"/>
        <v>9.6628629735664179E-3</v>
      </c>
      <c r="K26" s="215">
        <f t="shared" si="7"/>
        <v>9.5913430002683934E-3</v>
      </c>
      <c r="L26" s="52">
        <f t="shared" si="0"/>
        <v>6.4463550348175788E-2</v>
      </c>
      <c r="N26" s="27">
        <f t="shared" si="1"/>
        <v>3.7647038388597909</v>
      </c>
      <c r="O26" s="152">
        <f t="shared" si="2"/>
        <v>3.5972201157481889</v>
      </c>
      <c r="P26" s="52">
        <f t="shared" si="10"/>
        <v>-4.448788809967253E-2</v>
      </c>
    </row>
    <row r="27" spans="1:16" ht="20.100000000000001" customHeight="1" x14ac:dyDescent="0.25">
      <c r="A27" s="8" t="s">
        <v>180</v>
      </c>
      <c r="B27" s="19">
        <v>6467.35</v>
      </c>
      <c r="C27" s="140">
        <v>4365.24</v>
      </c>
      <c r="D27" s="247">
        <f t="shared" si="3"/>
        <v>9.1206237125413935E-3</v>
      </c>
      <c r="E27" s="215">
        <f t="shared" si="4"/>
        <v>5.4279681516526514E-3</v>
      </c>
      <c r="F27" s="52">
        <f t="shared" si="5"/>
        <v>-0.32503421030251967</v>
      </c>
      <c r="H27" s="19">
        <v>3332.0480000000002</v>
      </c>
      <c r="I27" s="140">
        <v>2346.7469999999998</v>
      </c>
      <c r="J27" s="247">
        <f t="shared" si="6"/>
        <v>1.3504722983881818E-2</v>
      </c>
      <c r="K27" s="215">
        <f t="shared" si="7"/>
        <v>8.8691808159776214E-3</v>
      </c>
      <c r="L27" s="52">
        <f t="shared" si="0"/>
        <v>-0.2957043235871753</v>
      </c>
      <c r="N27" s="27">
        <f t="shared" si="1"/>
        <v>5.1521071227009516</v>
      </c>
      <c r="O27" s="152">
        <f t="shared" si="2"/>
        <v>5.3759862000714733</v>
      </c>
      <c r="P27" s="52">
        <f t="shared" si="10"/>
        <v>4.345388634954369E-2</v>
      </c>
    </row>
    <row r="28" spans="1:16" ht="20.100000000000001" customHeight="1" x14ac:dyDescent="0.25">
      <c r="A28" s="8" t="s">
        <v>181</v>
      </c>
      <c r="B28" s="19">
        <v>6317.1799999999994</v>
      </c>
      <c r="C28" s="140">
        <v>9848.51</v>
      </c>
      <c r="D28" s="247">
        <f t="shared" si="3"/>
        <v>8.9088454628854525E-3</v>
      </c>
      <c r="E28" s="215">
        <f t="shared" si="4"/>
        <v>1.2246153389328572E-2</v>
      </c>
      <c r="F28" s="52">
        <f t="shared" si="5"/>
        <v>0.55900417591393647</v>
      </c>
      <c r="H28" s="19">
        <v>1363.1350000000002</v>
      </c>
      <c r="I28" s="140">
        <v>1973.0890000000004</v>
      </c>
      <c r="J28" s="247">
        <f t="shared" si="6"/>
        <v>5.5247585162739987E-3</v>
      </c>
      <c r="K28" s="215">
        <f t="shared" si="7"/>
        <v>7.4569960490059109E-3</v>
      </c>
      <c r="L28" s="52">
        <f t="shared" si="0"/>
        <v>0.44746411764058591</v>
      </c>
      <c r="N28" s="27">
        <f t="shared" si="1"/>
        <v>2.1578220028557054</v>
      </c>
      <c r="O28" s="152">
        <f t="shared" si="2"/>
        <v>2.0034390989093787</v>
      </c>
      <c r="P28" s="52">
        <f t="shared" si="8"/>
        <v>-7.1545708469935534E-2</v>
      </c>
    </row>
    <row r="29" spans="1:16" ht="20.100000000000001" customHeight="1" x14ac:dyDescent="0.25">
      <c r="A29" s="8" t="s">
        <v>183</v>
      </c>
      <c r="B29" s="19">
        <v>10037.229999999998</v>
      </c>
      <c r="C29" s="140">
        <v>8788.66</v>
      </c>
      <c r="D29" s="247">
        <f t="shared" si="3"/>
        <v>1.415507092491234E-2</v>
      </c>
      <c r="E29" s="215">
        <f t="shared" si="4"/>
        <v>1.0928280363898341E-2</v>
      </c>
      <c r="F29" s="52">
        <f>(C29-B29)/B29</f>
        <v>-0.12439388157888163</v>
      </c>
      <c r="H29" s="19">
        <v>2234.6849999999995</v>
      </c>
      <c r="I29" s="140">
        <v>1923.8639999999998</v>
      </c>
      <c r="J29" s="247">
        <f t="shared" si="6"/>
        <v>9.0571329948535943E-3</v>
      </c>
      <c r="K29" s="215">
        <f t="shared" si="7"/>
        <v>7.2709574919452204E-3</v>
      </c>
      <c r="L29" s="52">
        <f t="shared" si="0"/>
        <v>-0.1390894018620073</v>
      </c>
      <c r="N29" s="27">
        <f t="shared" si="1"/>
        <v>2.2263961272183659</v>
      </c>
      <c r="O29" s="152">
        <f t="shared" si="2"/>
        <v>2.1890299545095608</v>
      </c>
      <c r="P29" s="52">
        <f>(O29-N29)/N29</f>
        <v>-1.6783254449642758E-2</v>
      </c>
    </row>
    <row r="30" spans="1:16" ht="20.100000000000001" customHeight="1" x14ac:dyDescent="0.25">
      <c r="A30" s="8" t="s">
        <v>191</v>
      </c>
      <c r="B30" s="19">
        <v>2432.0100000000007</v>
      </c>
      <c r="C30" s="140">
        <v>2311.04</v>
      </c>
      <c r="D30" s="247">
        <f t="shared" si="3"/>
        <v>3.4297584134363843E-3</v>
      </c>
      <c r="E30" s="215">
        <f t="shared" si="4"/>
        <v>2.8736682329483245E-3</v>
      </c>
      <c r="F30" s="52">
        <f t="shared" si="5"/>
        <v>-4.9740749421260881E-2</v>
      </c>
      <c r="H30" s="19">
        <v>1907.0109999999997</v>
      </c>
      <c r="I30" s="140">
        <v>1891.729</v>
      </c>
      <c r="J30" s="247">
        <f t="shared" si="6"/>
        <v>7.7290769167237218E-3</v>
      </c>
      <c r="K30" s="215">
        <f t="shared" si="7"/>
        <v>7.1495080448930074E-3</v>
      </c>
      <c r="L30" s="52">
        <f t="shared" si="0"/>
        <v>-8.0135877559173486E-3</v>
      </c>
      <c r="N30" s="27">
        <f t="shared" si="1"/>
        <v>7.8412958828294252</v>
      </c>
      <c r="O30" s="152">
        <f t="shared" si="2"/>
        <v>8.1856177305455553</v>
      </c>
      <c r="P30" s="52">
        <f t="shared" si="8"/>
        <v>4.3911344867130074E-2</v>
      </c>
    </row>
    <row r="31" spans="1:16" ht="20.100000000000001" customHeight="1" x14ac:dyDescent="0.25">
      <c r="A31" s="8" t="s">
        <v>196</v>
      </c>
      <c r="B31" s="19">
        <v>5538.6100000000006</v>
      </c>
      <c r="C31" s="140">
        <v>6818.7999999999984</v>
      </c>
      <c r="D31" s="247">
        <f t="shared" si="3"/>
        <v>7.8108618986940381E-3</v>
      </c>
      <c r="E31" s="215">
        <f t="shared" si="4"/>
        <v>8.47885322055353E-3</v>
      </c>
      <c r="F31" s="52">
        <f t="shared" si="5"/>
        <v>0.23113922085144065</v>
      </c>
      <c r="H31" s="19">
        <v>1444.838</v>
      </c>
      <c r="I31" s="140">
        <v>1888.1379999999997</v>
      </c>
      <c r="J31" s="247">
        <f t="shared" si="6"/>
        <v>5.8558991186759123E-3</v>
      </c>
      <c r="K31" s="215">
        <f t="shared" si="7"/>
        <v>7.1359363951539528E-3</v>
      </c>
      <c r="L31" s="52">
        <f t="shared" si="0"/>
        <v>0.30681640433045071</v>
      </c>
      <c r="N31" s="27">
        <f t="shared" si="1"/>
        <v>2.6086653510537836</v>
      </c>
      <c r="O31" s="152">
        <f t="shared" si="2"/>
        <v>2.7690180090338479</v>
      </c>
      <c r="P31" s="52">
        <f t="shared" si="8"/>
        <v>6.1469232883891757E-2</v>
      </c>
    </row>
    <row r="32" spans="1:16" ht="20.100000000000001" customHeight="1" thickBot="1" x14ac:dyDescent="0.3">
      <c r="A32" s="8" t="s">
        <v>17</v>
      </c>
      <c r="B32" s="19">
        <f>B33-SUM(B7:B31)</f>
        <v>43791.100000000093</v>
      </c>
      <c r="C32" s="140">
        <f>C33-SUM(C7:C31)</f>
        <v>44892.939999999478</v>
      </c>
      <c r="D32" s="247">
        <f t="shared" si="3"/>
        <v>6.1756692471920067E-2</v>
      </c>
      <c r="E32" s="215">
        <f t="shared" si="4"/>
        <v>5.5822233955991091E-2</v>
      </c>
      <c r="F32" s="52">
        <f t="shared" si="5"/>
        <v>2.5161277063133446E-2</v>
      </c>
      <c r="H32" s="19">
        <f>H33-SUM(H7:H31)</f>
        <v>15947.219999999914</v>
      </c>
      <c r="I32" s="142">
        <f>I33-SUM(I7:I31)</f>
        <v>15253.901999999915</v>
      </c>
      <c r="J32" s="247">
        <f t="shared" si="6"/>
        <v>6.4633759316498035E-2</v>
      </c>
      <c r="K32" s="215">
        <f t="shared" si="7"/>
        <v>5.7649851043679583E-2</v>
      </c>
      <c r="L32" s="52">
        <f t="shared" si="0"/>
        <v>-4.3475790764785527E-2</v>
      </c>
      <c r="N32" s="27">
        <f t="shared" si="1"/>
        <v>3.6416577797771419</v>
      </c>
      <c r="O32" s="152">
        <f t="shared" si="2"/>
        <v>3.3978398385136037</v>
      </c>
      <c r="P32" s="52">
        <f t="shared" si="8"/>
        <v>-6.695245847029016E-2</v>
      </c>
    </row>
    <row r="33" spans="1:16" ht="26.25" customHeight="1" thickBot="1" x14ac:dyDescent="0.3">
      <c r="A33" s="12" t="s">
        <v>18</v>
      </c>
      <c r="B33" s="17">
        <v>709090.76000000024</v>
      </c>
      <c r="C33" s="145">
        <v>804212.52999999956</v>
      </c>
      <c r="D33" s="243">
        <f>SUM(D7:D32)</f>
        <v>1</v>
      </c>
      <c r="E33" s="244">
        <f>SUM(E7:E32)</f>
        <v>0.99999999999999989</v>
      </c>
      <c r="F33" s="57">
        <f t="shared" si="5"/>
        <v>0.13414611410251528</v>
      </c>
      <c r="G33" s="1"/>
      <c r="H33" s="17">
        <v>246732.05099999995</v>
      </c>
      <c r="I33" s="145">
        <v>264595.68799999997</v>
      </c>
      <c r="J33" s="243">
        <f>SUM(J7:J32)</f>
        <v>1</v>
      </c>
      <c r="K33" s="244">
        <f>SUM(K7:K32)</f>
        <v>1</v>
      </c>
      <c r="L33" s="57">
        <f t="shared" si="0"/>
        <v>7.2400958560507489E-2</v>
      </c>
      <c r="N33" s="29">
        <f t="shared" si="1"/>
        <v>3.4795552969834191</v>
      </c>
      <c r="O33" s="146">
        <f t="shared" si="2"/>
        <v>3.290121430960546</v>
      </c>
      <c r="P33" s="57">
        <f t="shared" si="8"/>
        <v>-5.4441976015470073E-2</v>
      </c>
    </row>
    <row r="35" spans="1:16" ht="15.75" thickBot="1" x14ac:dyDescent="0.3"/>
    <row r="36" spans="1:16" x14ac:dyDescent="0.25">
      <c r="A36" s="375" t="s">
        <v>2</v>
      </c>
      <c r="B36" s="360" t="s">
        <v>1</v>
      </c>
      <c r="C36" s="362"/>
      <c r="D36" s="360" t="s">
        <v>104</v>
      </c>
      <c r="E36" s="362"/>
      <c r="F36" s="130" t="s">
        <v>0</v>
      </c>
      <c r="H36" s="373" t="s">
        <v>19</v>
      </c>
      <c r="I36" s="374"/>
      <c r="J36" s="360" t="s">
        <v>104</v>
      </c>
      <c r="K36" s="361"/>
      <c r="L36" s="130" t="s">
        <v>0</v>
      </c>
      <c r="N36" s="371" t="s">
        <v>22</v>
      </c>
      <c r="O36" s="362"/>
      <c r="P36" s="130" t="s">
        <v>0</v>
      </c>
    </row>
    <row r="37" spans="1:16" x14ac:dyDescent="0.25">
      <c r="A37" s="376"/>
      <c r="B37" s="365" t="str">
        <f>B5</f>
        <v>jan-dez</v>
      </c>
      <c r="C37" s="367"/>
      <c r="D37" s="365" t="str">
        <f>B5</f>
        <v>jan-dez</v>
      </c>
      <c r="E37" s="367"/>
      <c r="F37" s="131" t="str">
        <f>F5</f>
        <v>2024/2023</v>
      </c>
      <c r="H37" s="368" t="str">
        <f>B5</f>
        <v>jan-dez</v>
      </c>
      <c r="I37" s="367"/>
      <c r="J37" s="365" t="str">
        <f>B5</f>
        <v>jan-dez</v>
      </c>
      <c r="K37" s="366"/>
      <c r="L37" s="131" t="str">
        <f>L5</f>
        <v>2024/2023</v>
      </c>
      <c r="N37" s="368" t="str">
        <f>B5</f>
        <v>jan-dez</v>
      </c>
      <c r="O37" s="366"/>
      <c r="P37" s="131" t="str">
        <f>P5</f>
        <v>2024/2023</v>
      </c>
    </row>
    <row r="38" spans="1:16" ht="19.5" customHeight="1" thickBot="1" x14ac:dyDescent="0.3">
      <c r="A38" s="377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163</v>
      </c>
      <c r="B39" s="39">
        <v>63715.600000000006</v>
      </c>
      <c r="C39" s="147">
        <v>64992.87</v>
      </c>
      <c r="D39" s="247">
        <f t="shared" ref="D39:D61" si="11">B39/$B$62</f>
        <v>0.21652004338583788</v>
      </c>
      <c r="E39" s="246">
        <f t="shared" ref="E39:E61" si="12">C39/$C$62</f>
        <v>0.22571878133494042</v>
      </c>
      <c r="F39" s="52">
        <f>(C39-B39)/B39</f>
        <v>2.0046425051321759E-2</v>
      </c>
      <c r="H39" s="39">
        <v>17634.694000000003</v>
      </c>
      <c r="I39" s="147">
        <v>16582.600000000002</v>
      </c>
      <c r="J39" s="247">
        <f t="shared" ref="J39:J61" si="13">H39/$H$62</f>
        <v>0.21239904908132784</v>
      </c>
      <c r="K39" s="246">
        <f t="shared" ref="K39:K61" si="14">I39/$I$62</f>
        <v>0.21041462959908</v>
      </c>
      <c r="L39" s="52">
        <f t="shared" ref="L39:L62" si="15">(I39-H39)/H39</f>
        <v>-5.966046249512471E-2</v>
      </c>
      <c r="N39" s="27">
        <f t="shared" ref="N39:N62" si="16">(H39/B39)*10</f>
        <v>2.7677199932198708</v>
      </c>
      <c r="O39" s="151">
        <f t="shared" ref="O39:O62" si="17">(I39/C39)*10</f>
        <v>2.5514491051095298</v>
      </c>
      <c r="P39" s="61">
        <f t="shared" si="8"/>
        <v>-7.8140450854907062E-2</v>
      </c>
    </row>
    <row r="40" spans="1:16" ht="20.100000000000001" customHeight="1" x14ac:dyDescent="0.25">
      <c r="A40" s="38" t="s">
        <v>166</v>
      </c>
      <c r="B40" s="19">
        <v>49655.300000000025</v>
      </c>
      <c r="C40" s="140">
        <v>52614.560000000019</v>
      </c>
      <c r="D40" s="247">
        <f t="shared" si="11"/>
        <v>0.16873995866533159</v>
      </c>
      <c r="E40" s="215">
        <f t="shared" si="12"/>
        <v>0.18272918804284388</v>
      </c>
      <c r="F40" s="52">
        <f t="shared" ref="F40:F62" si="18">(C40-B40)/B40</f>
        <v>5.9596055204580244E-2</v>
      </c>
      <c r="H40" s="19">
        <v>11601.295999999995</v>
      </c>
      <c r="I40" s="140">
        <v>11983.636999999999</v>
      </c>
      <c r="J40" s="247">
        <f t="shared" si="13"/>
        <v>0.13973047893606835</v>
      </c>
      <c r="K40" s="215">
        <f t="shared" si="14"/>
        <v>0.15205893771814008</v>
      </c>
      <c r="L40" s="52">
        <f t="shared" si="15"/>
        <v>3.295674897011542E-2</v>
      </c>
      <c r="N40" s="27">
        <f t="shared" si="16"/>
        <v>2.3363661079481925</v>
      </c>
      <c r="O40" s="152">
        <f t="shared" si="17"/>
        <v>2.2776275236360419</v>
      </c>
      <c r="P40" s="52">
        <f t="shared" si="8"/>
        <v>-2.5141001708732676E-2</v>
      </c>
    </row>
    <row r="41" spans="1:16" ht="20.100000000000001" customHeight="1" x14ac:dyDescent="0.25">
      <c r="A41" s="38" t="s">
        <v>158</v>
      </c>
      <c r="B41" s="19">
        <v>48329.71</v>
      </c>
      <c r="C41" s="140">
        <v>36457.24</v>
      </c>
      <c r="D41" s="247">
        <f t="shared" si="11"/>
        <v>0.16423530353673138</v>
      </c>
      <c r="E41" s="215">
        <f t="shared" si="12"/>
        <v>0.1266151776900365</v>
      </c>
      <c r="F41" s="52">
        <f t="shared" si="18"/>
        <v>-0.2456557260533945</v>
      </c>
      <c r="H41" s="19">
        <v>12360.193000000001</v>
      </c>
      <c r="I41" s="140">
        <v>10037.634000000007</v>
      </c>
      <c r="J41" s="247">
        <f t="shared" si="13"/>
        <v>0.14887092680268138</v>
      </c>
      <c r="K41" s="215">
        <f t="shared" si="14"/>
        <v>0.12736633821964788</v>
      </c>
      <c r="L41" s="52">
        <f t="shared" si="15"/>
        <v>-0.18790637007043448</v>
      </c>
      <c r="N41" s="27">
        <f t="shared" si="16"/>
        <v>2.55747303263355</v>
      </c>
      <c r="O41" s="152">
        <f t="shared" si="17"/>
        <v>2.7532621778280548</v>
      </c>
      <c r="P41" s="52">
        <f t="shared" si="8"/>
        <v>7.6555702717573365E-2</v>
      </c>
    </row>
    <row r="42" spans="1:16" ht="20.100000000000001" customHeight="1" x14ac:dyDescent="0.25">
      <c r="A42" s="38" t="s">
        <v>169</v>
      </c>
      <c r="B42" s="19">
        <v>33866.58</v>
      </c>
      <c r="C42" s="140">
        <v>35561.379999999997</v>
      </c>
      <c r="D42" s="247">
        <f t="shared" si="11"/>
        <v>0.11508631121624767</v>
      </c>
      <c r="E42" s="215">
        <f t="shared" si="12"/>
        <v>0.12350387598191498</v>
      </c>
      <c r="F42" s="52">
        <f t="shared" si="18"/>
        <v>5.004343515052289E-2</v>
      </c>
      <c r="H42" s="19">
        <v>7829.0080000000025</v>
      </c>
      <c r="I42" s="140">
        <v>8433.7120000000032</v>
      </c>
      <c r="J42" s="247">
        <f t="shared" si="13"/>
        <v>9.429558882337899E-2</v>
      </c>
      <c r="K42" s="215">
        <f t="shared" si="14"/>
        <v>0.10701436364775829</v>
      </c>
      <c r="L42" s="52">
        <f t="shared" si="15"/>
        <v>7.7238904341392994E-2</v>
      </c>
      <c r="N42" s="27">
        <f t="shared" si="16"/>
        <v>2.3117208764510626</v>
      </c>
      <c r="O42" s="152">
        <f t="shared" si="17"/>
        <v>2.3715930034211281</v>
      </c>
      <c r="P42" s="52">
        <f t="shared" si="8"/>
        <v>2.5899375473902697E-2</v>
      </c>
    </row>
    <row r="43" spans="1:16" ht="20.100000000000001" customHeight="1" x14ac:dyDescent="0.25">
      <c r="A43" s="38" t="s">
        <v>161</v>
      </c>
      <c r="B43" s="19">
        <v>15736.91</v>
      </c>
      <c r="C43" s="140">
        <v>18873.690000000002</v>
      </c>
      <c r="D43" s="247">
        <f t="shared" si="11"/>
        <v>5.3477585331677423E-2</v>
      </c>
      <c r="E43" s="215">
        <f t="shared" si="12"/>
        <v>6.5547902502127567E-2</v>
      </c>
      <c r="F43" s="52">
        <f t="shared" si="18"/>
        <v>0.19932629722099207</v>
      </c>
      <c r="H43" s="19">
        <v>5622.2810000000009</v>
      </c>
      <c r="I43" s="140">
        <v>6200.143</v>
      </c>
      <c r="J43" s="247">
        <f t="shared" si="13"/>
        <v>6.7716918596263539E-2</v>
      </c>
      <c r="K43" s="215">
        <f t="shared" si="14"/>
        <v>7.8672873542528221E-2</v>
      </c>
      <c r="L43" s="52">
        <f t="shared" si="15"/>
        <v>0.10278070413058314</v>
      </c>
      <c r="N43" s="27">
        <f t="shared" si="16"/>
        <v>3.5726715092098771</v>
      </c>
      <c r="O43" s="152">
        <f t="shared" si="17"/>
        <v>3.2850719705579561</v>
      </c>
      <c r="P43" s="52">
        <f t="shared" si="8"/>
        <v>-8.0499855055391242E-2</v>
      </c>
    </row>
    <row r="44" spans="1:16" ht="20.100000000000001" customHeight="1" x14ac:dyDescent="0.25">
      <c r="A44" s="38" t="s">
        <v>171</v>
      </c>
      <c r="B44" s="19">
        <v>12438.510000000004</v>
      </c>
      <c r="C44" s="140">
        <v>13558.800000000001</v>
      </c>
      <c r="D44" s="247">
        <f t="shared" si="11"/>
        <v>4.2268874888648604E-2</v>
      </c>
      <c r="E44" s="215">
        <f t="shared" si="12"/>
        <v>4.7089408613040021E-2</v>
      </c>
      <c r="F44" s="52">
        <f t="shared" si="18"/>
        <v>9.0066253916264646E-2</v>
      </c>
      <c r="H44" s="19">
        <v>4494.68</v>
      </c>
      <c r="I44" s="140">
        <v>4597.8780000000006</v>
      </c>
      <c r="J44" s="247">
        <f t="shared" si="13"/>
        <v>5.4135657694137619E-2</v>
      </c>
      <c r="K44" s="215">
        <f t="shared" si="14"/>
        <v>5.8341924445609178E-2</v>
      </c>
      <c r="L44" s="52">
        <f t="shared" si="15"/>
        <v>2.2960032749828756E-2</v>
      </c>
      <c r="N44" s="27">
        <f t="shared" si="16"/>
        <v>3.6135196257429536</v>
      </c>
      <c r="O44" s="152">
        <f t="shared" si="17"/>
        <v>3.3910655810248698</v>
      </c>
      <c r="P44" s="52">
        <f t="shared" si="8"/>
        <v>-6.1561598595814025E-2</v>
      </c>
    </row>
    <row r="45" spans="1:16" ht="20.100000000000001" customHeight="1" x14ac:dyDescent="0.25">
      <c r="A45" s="38" t="s">
        <v>175</v>
      </c>
      <c r="B45" s="19">
        <v>8299.0000000000018</v>
      </c>
      <c r="C45" s="140">
        <v>8949.5</v>
      </c>
      <c r="D45" s="247">
        <f t="shared" si="11"/>
        <v>2.820188211456957E-2</v>
      </c>
      <c r="E45" s="215">
        <f t="shared" si="12"/>
        <v>3.1081412985102044E-2</v>
      </c>
      <c r="F45" s="52">
        <f t="shared" si="18"/>
        <v>7.8382937703337513E-2</v>
      </c>
      <c r="H45" s="19">
        <v>3616.1159999999991</v>
      </c>
      <c r="I45" s="140">
        <v>3814.1769999999979</v>
      </c>
      <c r="J45" s="247">
        <f t="shared" si="13"/>
        <v>4.3553894372523536E-2</v>
      </c>
      <c r="K45" s="215">
        <f t="shared" si="14"/>
        <v>4.839763611739592E-2</v>
      </c>
      <c r="L45" s="52">
        <f t="shared" si="15"/>
        <v>5.4771749578829562E-2</v>
      </c>
      <c r="N45" s="27">
        <f t="shared" si="16"/>
        <v>4.3572912399084203</v>
      </c>
      <c r="O45" s="152">
        <f t="shared" si="17"/>
        <v>4.2618883736521571</v>
      </c>
      <c r="P45" s="52">
        <f t="shared" si="8"/>
        <v>-2.1894994161158778E-2</v>
      </c>
    </row>
    <row r="46" spans="1:16" ht="20.100000000000001" customHeight="1" x14ac:dyDescent="0.25">
      <c r="A46" s="38" t="s">
        <v>165</v>
      </c>
      <c r="B46" s="19">
        <v>11819.300000000001</v>
      </c>
      <c r="C46" s="140">
        <v>10017.670000000002</v>
      </c>
      <c r="D46" s="247">
        <f t="shared" si="11"/>
        <v>4.0164659028404881E-2</v>
      </c>
      <c r="E46" s="215">
        <f t="shared" si="12"/>
        <v>3.4791143462592017E-2</v>
      </c>
      <c r="F46" s="52">
        <f t="shared" si="18"/>
        <v>-0.15243119304865763</v>
      </c>
      <c r="H46" s="19">
        <v>4458.130000000001</v>
      </c>
      <c r="I46" s="140">
        <v>3598.2319999999995</v>
      </c>
      <c r="J46" s="247">
        <f t="shared" si="13"/>
        <v>5.3695435411634594E-2</v>
      </c>
      <c r="K46" s="215">
        <f t="shared" si="14"/>
        <v>4.565753582017034E-2</v>
      </c>
      <c r="L46" s="52">
        <f t="shared" si="15"/>
        <v>-0.19288311466915531</v>
      </c>
      <c r="N46" s="27">
        <f t="shared" si="16"/>
        <v>3.7719069657255511</v>
      </c>
      <c r="O46" s="152">
        <f t="shared" si="17"/>
        <v>3.5918851389594577</v>
      </c>
      <c r="P46" s="52">
        <f t="shared" si="8"/>
        <v>-4.7727006101134041E-2</v>
      </c>
    </row>
    <row r="47" spans="1:16" ht="20.100000000000001" customHeight="1" x14ac:dyDescent="0.25">
      <c r="A47" s="38" t="s">
        <v>177</v>
      </c>
      <c r="B47" s="19">
        <v>11605.630000000008</v>
      </c>
      <c r="C47" s="140">
        <v>10299.77</v>
      </c>
      <c r="D47" s="247">
        <f t="shared" si="11"/>
        <v>3.9438559962081239E-2</v>
      </c>
      <c r="E47" s="215">
        <f t="shared" si="12"/>
        <v>3.5770870442098944E-2</v>
      </c>
      <c r="F47" s="52">
        <f t="shared" si="18"/>
        <v>-0.11251952716052527</v>
      </c>
      <c r="H47" s="19">
        <v>3819.7709999999997</v>
      </c>
      <c r="I47" s="140">
        <v>3332.0319999999997</v>
      </c>
      <c r="J47" s="247">
        <f t="shared" si="13"/>
        <v>4.6006793659613972E-2</v>
      </c>
      <c r="K47" s="215">
        <f t="shared" si="14"/>
        <v>4.2279755833963407E-2</v>
      </c>
      <c r="L47" s="52">
        <f t="shared" si="15"/>
        <v>-0.1276880210881752</v>
      </c>
      <c r="N47" s="27">
        <f t="shared" si="16"/>
        <v>3.2913086148705388</v>
      </c>
      <c r="O47" s="152">
        <f t="shared" si="17"/>
        <v>3.2350547633587929</v>
      </c>
      <c r="P47" s="52">
        <f t="shared" si="8"/>
        <v>-1.7091636821167131E-2</v>
      </c>
    </row>
    <row r="48" spans="1:16" ht="20.100000000000001" customHeight="1" x14ac:dyDescent="0.25">
      <c r="A48" s="38" t="s">
        <v>174</v>
      </c>
      <c r="B48" s="19">
        <v>11159.210000000001</v>
      </c>
      <c r="C48" s="140">
        <v>9181.989999999998</v>
      </c>
      <c r="D48" s="247">
        <f t="shared" si="11"/>
        <v>3.7921523666914793E-2</v>
      </c>
      <c r="E48" s="215">
        <f t="shared" si="12"/>
        <v>3.1888845546128509E-2</v>
      </c>
      <c r="F48" s="52">
        <f t="shared" si="18"/>
        <v>-0.17718279340562665</v>
      </c>
      <c r="H48" s="19">
        <v>3253.65</v>
      </c>
      <c r="I48" s="140">
        <v>2696.75</v>
      </c>
      <c r="J48" s="247">
        <f t="shared" si="13"/>
        <v>3.9188214212475828E-2</v>
      </c>
      <c r="K48" s="215">
        <f t="shared" si="14"/>
        <v>3.4218738459066665E-2</v>
      </c>
      <c r="L48" s="52">
        <f t="shared" si="15"/>
        <v>-0.17116161849000355</v>
      </c>
      <c r="N48" s="27">
        <f t="shared" si="16"/>
        <v>2.9156633847736528</v>
      </c>
      <c r="O48" s="152">
        <f t="shared" si="17"/>
        <v>2.9369994957520107</v>
      </c>
      <c r="P48" s="52">
        <f t="shared" si="8"/>
        <v>7.31775522846037E-3</v>
      </c>
    </row>
    <row r="49" spans="1:16" ht="20.100000000000001" customHeight="1" x14ac:dyDescent="0.25">
      <c r="A49" s="38" t="s">
        <v>183</v>
      </c>
      <c r="B49" s="19">
        <v>10037.229999999998</v>
      </c>
      <c r="C49" s="140">
        <v>8788.66</v>
      </c>
      <c r="D49" s="247">
        <f t="shared" si="11"/>
        <v>3.4108781445574284E-2</v>
      </c>
      <c r="E49" s="215">
        <f t="shared" si="12"/>
        <v>3.0522819268746514E-2</v>
      </c>
      <c r="F49" s="52">
        <f t="shared" si="18"/>
        <v>-0.12439388157888163</v>
      </c>
      <c r="H49" s="19">
        <v>2234.6849999999995</v>
      </c>
      <c r="I49" s="140">
        <v>1923.8639999999998</v>
      </c>
      <c r="J49" s="247">
        <f t="shared" si="13"/>
        <v>2.6915407151170693E-2</v>
      </c>
      <c r="K49" s="215">
        <f t="shared" si="14"/>
        <v>2.4411680373343406E-2</v>
      </c>
      <c r="L49" s="52">
        <f t="shared" si="15"/>
        <v>-0.1390894018620073</v>
      </c>
      <c r="N49" s="27">
        <f t="shared" si="16"/>
        <v>2.2263961272183659</v>
      </c>
      <c r="O49" s="152">
        <f t="shared" si="17"/>
        <v>2.1890299545095608</v>
      </c>
      <c r="P49" s="52">
        <f t="shared" si="8"/>
        <v>-1.6783254449642758E-2</v>
      </c>
    </row>
    <row r="50" spans="1:16" ht="20.100000000000001" customHeight="1" x14ac:dyDescent="0.25">
      <c r="A50" s="38" t="s">
        <v>170</v>
      </c>
      <c r="B50" s="19">
        <v>6599.2900000000018</v>
      </c>
      <c r="C50" s="140">
        <v>4974.2800000000007</v>
      </c>
      <c r="D50" s="247">
        <f t="shared" si="11"/>
        <v>2.2425882470159999E-2</v>
      </c>
      <c r="E50" s="215">
        <f t="shared" si="12"/>
        <v>1.7275562990505998E-2</v>
      </c>
      <c r="F50" s="52">
        <f t="shared" si="18"/>
        <v>-0.24624012583171836</v>
      </c>
      <c r="H50" s="19">
        <v>2461.3549999999996</v>
      </c>
      <c r="I50" s="140">
        <v>1714.7730000000001</v>
      </c>
      <c r="J50" s="247">
        <f t="shared" si="13"/>
        <v>2.9645507965807148E-2</v>
      </c>
      <c r="K50" s="215">
        <f t="shared" si="14"/>
        <v>2.1758549662990314E-2</v>
      </c>
      <c r="L50" s="52">
        <f t="shared" si="15"/>
        <v>-0.30332154443385839</v>
      </c>
      <c r="N50" s="27">
        <f t="shared" si="16"/>
        <v>3.7297269857818023</v>
      </c>
      <c r="O50" s="152">
        <f t="shared" si="17"/>
        <v>3.4472788021583023</v>
      </c>
      <c r="P50" s="52">
        <f t="shared" si="8"/>
        <v>-7.5728916540065458E-2</v>
      </c>
    </row>
    <row r="51" spans="1:16" ht="20.100000000000001" customHeight="1" x14ac:dyDescent="0.25">
      <c r="A51" s="38" t="s">
        <v>187</v>
      </c>
      <c r="B51" s="19">
        <v>2987.6899999999996</v>
      </c>
      <c r="C51" s="140">
        <v>3227.86</v>
      </c>
      <c r="D51" s="247">
        <f t="shared" si="11"/>
        <v>1.0152847472572397E-2</v>
      </c>
      <c r="E51" s="215">
        <f t="shared" si="12"/>
        <v>1.1210285459309625E-2</v>
      </c>
      <c r="F51" s="52">
        <f t="shared" si="18"/>
        <v>8.0386519351070745E-2</v>
      </c>
      <c r="H51" s="19">
        <v>806.00900000000001</v>
      </c>
      <c r="I51" s="140">
        <v>829.16100000000017</v>
      </c>
      <c r="J51" s="247">
        <f t="shared" si="13"/>
        <v>9.7078829465933429E-3</v>
      </c>
      <c r="K51" s="215">
        <f t="shared" si="14"/>
        <v>1.0521124835249165E-2</v>
      </c>
      <c r="L51" s="52">
        <f t="shared" si="15"/>
        <v>2.8724245014634026E-2</v>
      </c>
      <c r="N51" s="27">
        <f t="shared" si="16"/>
        <v>2.6977665018793791</v>
      </c>
      <c r="O51" s="152">
        <f t="shared" si="17"/>
        <v>2.5687638249490381</v>
      </c>
      <c r="P51" s="52">
        <f t="shared" si="8"/>
        <v>-4.7818325581725545E-2</v>
      </c>
    </row>
    <row r="52" spans="1:16" ht="20.100000000000001" customHeight="1" x14ac:dyDescent="0.25">
      <c r="A52" s="38" t="s">
        <v>186</v>
      </c>
      <c r="B52" s="19">
        <v>2426.5700000000006</v>
      </c>
      <c r="C52" s="140">
        <v>2878.8599999999997</v>
      </c>
      <c r="D52" s="247">
        <f t="shared" si="11"/>
        <v>8.2460345924510285E-3</v>
      </c>
      <c r="E52" s="215">
        <f t="shared" si="12"/>
        <v>9.9982162787072872E-3</v>
      </c>
      <c r="F52" s="52">
        <f t="shared" si="18"/>
        <v>0.18639066666117152</v>
      </c>
      <c r="H52" s="19">
        <v>732.55100000000004</v>
      </c>
      <c r="I52" s="140">
        <v>811.13900000000035</v>
      </c>
      <c r="J52" s="247">
        <f t="shared" si="13"/>
        <v>8.8231264916519541E-3</v>
      </c>
      <c r="K52" s="215">
        <f t="shared" si="14"/>
        <v>1.029244583107403E-2</v>
      </c>
      <c r="L52" s="52">
        <f t="shared" si="15"/>
        <v>0.10727990269619495</v>
      </c>
      <c r="N52" s="27">
        <f t="shared" si="16"/>
        <v>3.0188743782375944</v>
      </c>
      <c r="O52" s="152">
        <f t="shared" si="17"/>
        <v>2.817570149295209</v>
      </c>
      <c r="P52" s="52">
        <f t="shared" si="8"/>
        <v>-6.6681883285221677E-2</v>
      </c>
    </row>
    <row r="53" spans="1:16" ht="20.100000000000001" customHeight="1" x14ac:dyDescent="0.25">
      <c r="A53" s="38" t="s">
        <v>188</v>
      </c>
      <c r="B53" s="19">
        <v>624.87</v>
      </c>
      <c r="C53" s="140">
        <v>2876.5999999999995</v>
      </c>
      <c r="D53" s="247">
        <f t="shared" si="11"/>
        <v>2.1234498225004318E-3</v>
      </c>
      <c r="E53" s="215">
        <f t="shared" si="12"/>
        <v>9.9903673493429278E-3</v>
      </c>
      <c r="F53" s="52">
        <f t="shared" si="18"/>
        <v>3.603517531646582</v>
      </c>
      <c r="H53" s="19">
        <v>150.94200000000004</v>
      </c>
      <c r="I53" s="140">
        <v>485.55799999999999</v>
      </c>
      <c r="J53" s="247">
        <f t="shared" si="13"/>
        <v>1.8180036050772295E-3</v>
      </c>
      <c r="K53" s="215">
        <f t="shared" si="14"/>
        <v>6.1611874325419461E-3</v>
      </c>
      <c r="L53" s="52">
        <f t="shared" si="15"/>
        <v>2.2168515058764289</v>
      </c>
      <c r="N53" s="27">
        <f t="shared" si="16"/>
        <v>2.4155744394834131</v>
      </c>
      <c r="O53" s="152">
        <f t="shared" si="17"/>
        <v>1.6879580059792816</v>
      </c>
      <c r="P53" s="52">
        <f t="shared" si="8"/>
        <v>-0.30121879980636707</v>
      </c>
    </row>
    <row r="54" spans="1:16" ht="20.100000000000001" customHeight="1" x14ac:dyDescent="0.25">
      <c r="A54" s="38" t="s">
        <v>185</v>
      </c>
      <c r="B54" s="19">
        <v>1591.3400000000001</v>
      </c>
      <c r="C54" s="140">
        <v>1017.02</v>
      </c>
      <c r="D54" s="247">
        <f t="shared" si="11"/>
        <v>5.4077338334979075E-3</v>
      </c>
      <c r="E54" s="215">
        <f t="shared" si="12"/>
        <v>3.5320876735134344E-3</v>
      </c>
      <c r="F54" s="52">
        <f>(C54-B54)/B54</f>
        <v>-0.36090338959618945</v>
      </c>
      <c r="H54" s="19">
        <v>610.53499999999997</v>
      </c>
      <c r="I54" s="140">
        <v>399.62800000000004</v>
      </c>
      <c r="J54" s="247">
        <f t="shared" si="13"/>
        <v>7.3535187755947714E-3</v>
      </c>
      <c r="K54" s="215">
        <f t="shared" si="14"/>
        <v>5.0708319321108352E-3</v>
      </c>
      <c r="L54" s="52">
        <f t="shared" si="15"/>
        <v>-0.34544620701515871</v>
      </c>
      <c r="N54" s="27">
        <f t="shared" si="16"/>
        <v>3.8366093983686698</v>
      </c>
      <c r="O54" s="152">
        <f t="shared" si="17"/>
        <v>3.9294015850229109</v>
      </c>
      <c r="P54" s="52">
        <f t="shared" si="8"/>
        <v>2.4185987422565482E-2</v>
      </c>
    </row>
    <row r="55" spans="1:16" ht="20.100000000000001" customHeight="1" x14ac:dyDescent="0.25">
      <c r="A55" s="38" t="s">
        <v>176</v>
      </c>
      <c r="B55" s="19">
        <v>1715.8499999999992</v>
      </c>
      <c r="C55" s="140">
        <v>743.16</v>
      </c>
      <c r="D55" s="247">
        <f t="shared" si="11"/>
        <v>5.8308470208801259E-3</v>
      </c>
      <c r="E55" s="215">
        <f t="shared" si="12"/>
        <v>2.5809780293880591E-3</v>
      </c>
      <c r="F55" s="52">
        <f>(C55-B55)/B55</f>
        <v>-0.56688521723926899</v>
      </c>
      <c r="H55" s="19">
        <v>642.91600000000017</v>
      </c>
      <c r="I55" s="140">
        <v>301.60899999999992</v>
      </c>
      <c r="J55" s="247">
        <f t="shared" si="13"/>
        <v>7.7435280158062838E-3</v>
      </c>
      <c r="K55" s="215">
        <f t="shared" si="14"/>
        <v>3.8270805554466063E-3</v>
      </c>
      <c r="L55" s="52">
        <f t="shared" si="15"/>
        <v>-0.53087339559133717</v>
      </c>
      <c r="N55" s="27">
        <f t="shared" ref="N55:N56" si="19">(H55/B55)*10</f>
        <v>3.746924264941577</v>
      </c>
      <c r="O55" s="152">
        <f t="shared" ref="O55:O56" si="20">(I55/C55)*10</f>
        <v>4.0584665482534028</v>
      </c>
      <c r="P55" s="52">
        <f t="shared" ref="P55:P56" si="21">(O55-N55)/N55</f>
        <v>8.3146138347870616E-2</v>
      </c>
    </row>
    <row r="56" spans="1:16" ht="20.100000000000001" customHeight="1" x14ac:dyDescent="0.25">
      <c r="A56" s="38" t="s">
        <v>184</v>
      </c>
      <c r="B56" s="19">
        <v>636.32999999999993</v>
      </c>
      <c r="C56" s="140">
        <v>841.11999999999989</v>
      </c>
      <c r="D56" s="247">
        <f t="shared" si="11"/>
        <v>2.1623934987304552E-3</v>
      </c>
      <c r="E56" s="215">
        <f t="shared" si="12"/>
        <v>2.921190914579477E-3</v>
      </c>
      <c r="F56" s="52">
        <f t="shared" si="18"/>
        <v>0.32182986815017361</v>
      </c>
      <c r="H56" s="19">
        <v>230.13600000000002</v>
      </c>
      <c r="I56" s="140">
        <v>294.81100000000009</v>
      </c>
      <c r="J56" s="247">
        <f t="shared" si="13"/>
        <v>2.7718466540661529E-3</v>
      </c>
      <c r="K56" s="215">
        <f t="shared" si="14"/>
        <v>3.7408215458814894E-3</v>
      </c>
      <c r="L56" s="52">
        <f t="shared" si="15"/>
        <v>0.28102947822157359</v>
      </c>
      <c r="N56" s="27">
        <f t="shared" si="19"/>
        <v>3.6166140210268267</v>
      </c>
      <c r="O56" s="152">
        <f t="shared" si="20"/>
        <v>3.5049814533003634</v>
      </c>
      <c r="P56" s="52">
        <f t="shared" si="21"/>
        <v>-3.0866597064944382E-2</v>
      </c>
    </row>
    <row r="57" spans="1:16" ht="20.100000000000001" customHeight="1" x14ac:dyDescent="0.25">
      <c r="A57" s="38" t="s">
        <v>182</v>
      </c>
      <c r="B57" s="19">
        <v>192.00999999999996</v>
      </c>
      <c r="C57" s="140">
        <v>749.16000000000008</v>
      </c>
      <c r="D57" s="247">
        <f t="shared" si="11"/>
        <v>6.5249347931298966E-4</v>
      </c>
      <c r="E57" s="215">
        <f t="shared" si="12"/>
        <v>2.6018158949571539E-3</v>
      </c>
      <c r="F57" s="52">
        <f t="shared" ref="F57:F58" si="22">(C57-B57)/B57</f>
        <v>2.9016717879277132</v>
      </c>
      <c r="H57" s="19">
        <v>106.631</v>
      </c>
      <c r="I57" s="140">
        <v>288.79000000000008</v>
      </c>
      <c r="J57" s="247">
        <f t="shared" si="13"/>
        <v>1.2843048483059058E-3</v>
      </c>
      <c r="K57" s="215">
        <f t="shared" si="14"/>
        <v>3.6644217964564257E-3</v>
      </c>
      <c r="L57" s="52">
        <f t="shared" si="15"/>
        <v>1.7083118417720933</v>
      </c>
      <c r="N57" s="27">
        <f t="shared" si="16"/>
        <v>5.5534086766314257</v>
      </c>
      <c r="O57" s="152">
        <f t="shared" si="17"/>
        <v>3.8548507661914684</v>
      </c>
      <c r="P57" s="52">
        <f t="shared" ref="P57:P58" si="23">(O57-N57)/N57</f>
        <v>-0.30585861933544295</v>
      </c>
    </row>
    <row r="58" spans="1:16" ht="20.100000000000001" customHeight="1" x14ac:dyDescent="0.25">
      <c r="A58" s="38" t="s">
        <v>190</v>
      </c>
      <c r="B58" s="19">
        <v>184.92000000000002</v>
      </c>
      <c r="C58" s="140">
        <v>524.03</v>
      </c>
      <c r="D58" s="247">
        <f t="shared" si="11"/>
        <v>6.2840005309389136E-4</v>
      </c>
      <c r="E58" s="215">
        <f t="shared" si="12"/>
        <v>1.8199444490287753E-3</v>
      </c>
      <c r="F58" s="52">
        <f t="shared" si="22"/>
        <v>1.8338200302833654</v>
      </c>
      <c r="H58" s="19">
        <v>76.362000000000009</v>
      </c>
      <c r="I58" s="140">
        <v>206.887</v>
      </c>
      <c r="J58" s="247">
        <f t="shared" si="13"/>
        <v>9.1973334983574745E-4</v>
      </c>
      <c r="K58" s="215">
        <f t="shared" si="14"/>
        <v>2.6251644177550481E-3</v>
      </c>
      <c r="L58" s="52">
        <f t="shared" si="15"/>
        <v>1.7092925800790963</v>
      </c>
      <c r="N58" s="27">
        <f t="shared" si="16"/>
        <v>4.1294613887086307</v>
      </c>
      <c r="O58" s="152">
        <f t="shared" si="17"/>
        <v>3.9479991603534152</v>
      </c>
      <c r="P58" s="52">
        <f t="shared" si="23"/>
        <v>-4.3943316397483612E-2</v>
      </c>
    </row>
    <row r="59" spans="1:16" ht="20.100000000000001" customHeight="1" x14ac:dyDescent="0.25">
      <c r="A59" s="38" t="s">
        <v>189</v>
      </c>
      <c r="B59" s="19">
        <v>330.99000000000012</v>
      </c>
      <c r="C59" s="140">
        <v>512.83000000000004</v>
      </c>
      <c r="D59" s="247">
        <f t="shared" si="11"/>
        <v>1.1247790048320742E-3</v>
      </c>
      <c r="E59" s="215">
        <f t="shared" si="12"/>
        <v>1.7810470999664655E-3</v>
      </c>
      <c r="F59" s="52">
        <f t="shared" ref="F59:F60" si="24">(C59-B59)/B59</f>
        <v>0.54938215656062073</v>
      </c>
      <c r="H59" s="19">
        <v>116.40300000000002</v>
      </c>
      <c r="I59" s="140">
        <v>142.01300000000003</v>
      </c>
      <c r="J59" s="247">
        <f t="shared" si="13"/>
        <v>1.4020025814008342E-3</v>
      </c>
      <c r="K59" s="215">
        <f t="shared" si="14"/>
        <v>1.8019859849031004E-3</v>
      </c>
      <c r="L59" s="52">
        <f t="shared" si="15"/>
        <v>0.22001151173079739</v>
      </c>
      <c r="N59" s="27">
        <f t="shared" si="16"/>
        <v>3.5168131967733158</v>
      </c>
      <c r="O59" s="152">
        <f t="shared" si="17"/>
        <v>2.7692022697580096</v>
      </c>
      <c r="P59" s="52">
        <f t="shared" ref="P59" si="25">(O59-N59)/N59</f>
        <v>-0.21258192721218203</v>
      </c>
    </row>
    <row r="60" spans="1:16" ht="20.100000000000001" customHeight="1" x14ac:dyDescent="0.25">
      <c r="A60" s="38" t="s">
        <v>203</v>
      </c>
      <c r="B60" s="19">
        <v>96.600000000000009</v>
      </c>
      <c r="C60" s="140">
        <v>122.97999999999999</v>
      </c>
      <c r="D60" s="247">
        <f t="shared" si="11"/>
        <v>3.2826868445203281E-4</v>
      </c>
      <c r="E60" s="215">
        <f t="shared" si="12"/>
        <v>4.2710678461454262E-4</v>
      </c>
      <c r="F60" s="52">
        <f t="shared" si="24"/>
        <v>0.27308488612836418</v>
      </c>
      <c r="H60" s="19">
        <v>58.270999999999994</v>
      </c>
      <c r="I60" s="140">
        <v>49.985999999999997</v>
      </c>
      <c r="J60" s="247">
        <f t="shared" si="13"/>
        <v>7.0183837547836388E-4</v>
      </c>
      <c r="K60" s="215">
        <f t="shared" si="14"/>
        <v>6.3426638012975111E-4</v>
      </c>
      <c r="L60" s="52">
        <f t="shared" si="15"/>
        <v>-0.14218050145012096</v>
      </c>
      <c r="N60" s="27">
        <f t="shared" ref="N60" si="26">(H60/B60)*10</f>
        <v>6.0321946169772245</v>
      </c>
      <c r="O60" s="152">
        <f t="shared" ref="O60" si="27">(I60/C60)*10</f>
        <v>4.064563343633111</v>
      </c>
      <c r="P60" s="52">
        <f t="shared" ref="P60" si="28">(O60-N60)/N60</f>
        <v>-0.3261882943574701</v>
      </c>
    </row>
    <row r="61" spans="1:16" ht="20.100000000000001" customHeight="1" thickBot="1" x14ac:dyDescent="0.3">
      <c r="A61" s="8" t="s">
        <v>17</v>
      </c>
      <c r="B61" s="19">
        <f>B62-SUM(B39:B60)</f>
        <v>221.70000000018626</v>
      </c>
      <c r="C61" s="140">
        <f>C62-SUM(C39:C60)</f>
        <v>173.32999999995809</v>
      </c>
      <c r="D61" s="247">
        <f t="shared" si="11"/>
        <v>7.5338682549768951E-4</v>
      </c>
      <c r="E61" s="215">
        <f t="shared" si="12"/>
        <v>6.0197120651504939E-4</v>
      </c>
      <c r="F61" s="52">
        <f t="shared" si="18"/>
        <v>-0.21817771763729155</v>
      </c>
      <c r="H61" s="19">
        <f>H62-SUM(H39:H60)</f>
        <v>109.62300000000687</v>
      </c>
      <c r="I61" s="140">
        <f>I62-SUM(I39:I60)</f>
        <v>84.144999999989523</v>
      </c>
      <c r="J61" s="247">
        <f t="shared" si="13"/>
        <v>1.3203416491062367E-3</v>
      </c>
      <c r="K61" s="215">
        <f t="shared" si="14"/>
        <v>1.0677058487578775E-3</v>
      </c>
      <c r="L61" s="52">
        <f t="shared" si="15"/>
        <v>-0.23241473048553452</v>
      </c>
      <c r="N61" s="27">
        <f t="shared" si="16"/>
        <v>4.9446549391030565</v>
      </c>
      <c r="O61" s="152">
        <f t="shared" si="17"/>
        <v>4.8546125887041978</v>
      </c>
      <c r="P61" s="52">
        <f t="shared" si="8"/>
        <v>-1.8210037203362901E-2</v>
      </c>
    </row>
    <row r="62" spans="1:16" ht="26.25" customHeight="1" thickBot="1" x14ac:dyDescent="0.3">
      <c r="A62" s="12" t="s">
        <v>18</v>
      </c>
      <c r="B62" s="17">
        <v>294271.14000000013</v>
      </c>
      <c r="C62" s="145">
        <v>287937.35999999993</v>
      </c>
      <c r="D62" s="253">
        <f>SUM(D39:D61)</f>
        <v>1.0000000000000002</v>
      </c>
      <c r="E62" s="254">
        <f>SUM(E39:E61)</f>
        <v>1.0000000000000002</v>
      </c>
      <c r="F62" s="57">
        <f t="shared" si="18"/>
        <v>-2.152361933963419E-2</v>
      </c>
      <c r="G62" s="1"/>
      <c r="H62" s="17">
        <v>83026.237999999983</v>
      </c>
      <c r="I62" s="145">
        <v>78809.159</v>
      </c>
      <c r="J62" s="253">
        <f>SUM(J39:J61)</f>
        <v>1.0000000000000002</v>
      </c>
      <c r="K62" s="254">
        <f>SUM(K39:K61)</f>
        <v>0.99999999999999989</v>
      </c>
      <c r="L62" s="57">
        <f t="shared" si="15"/>
        <v>-5.0792124292082033E-2</v>
      </c>
      <c r="M62" s="1"/>
      <c r="N62" s="29">
        <f t="shared" si="16"/>
        <v>2.8214196607931017</v>
      </c>
      <c r="O62" s="146">
        <f t="shared" si="17"/>
        <v>2.7370244347590051</v>
      </c>
      <c r="P62" s="57">
        <f t="shared" si="8"/>
        <v>-2.9912326481191753E-2</v>
      </c>
    </row>
    <row r="64" spans="1:16" ht="15.75" thickBot="1" x14ac:dyDescent="0.3"/>
    <row r="65" spans="1:16" x14ac:dyDescent="0.25">
      <c r="A65" s="375" t="s">
        <v>15</v>
      </c>
      <c r="B65" s="360" t="s">
        <v>1</v>
      </c>
      <c r="C65" s="362"/>
      <c r="D65" s="360" t="s">
        <v>104</v>
      </c>
      <c r="E65" s="362"/>
      <c r="F65" s="130" t="s">
        <v>0</v>
      </c>
      <c r="H65" s="373" t="s">
        <v>19</v>
      </c>
      <c r="I65" s="374"/>
      <c r="J65" s="360" t="s">
        <v>104</v>
      </c>
      <c r="K65" s="361"/>
      <c r="L65" s="130" t="s">
        <v>0</v>
      </c>
      <c r="N65" s="371" t="s">
        <v>22</v>
      </c>
      <c r="O65" s="362"/>
      <c r="P65" s="130" t="s">
        <v>0</v>
      </c>
    </row>
    <row r="66" spans="1:16" x14ac:dyDescent="0.25">
      <c r="A66" s="376"/>
      <c r="B66" s="365" t="str">
        <f>B5</f>
        <v>jan-dez</v>
      </c>
      <c r="C66" s="367"/>
      <c r="D66" s="365" t="str">
        <f>B5</f>
        <v>jan-dez</v>
      </c>
      <c r="E66" s="367"/>
      <c r="F66" s="131" t="str">
        <f>F37</f>
        <v>2024/2023</v>
      </c>
      <c r="H66" s="368" t="str">
        <f>B5</f>
        <v>jan-dez</v>
      </c>
      <c r="I66" s="367"/>
      <c r="J66" s="365" t="str">
        <f>B5</f>
        <v>jan-dez</v>
      </c>
      <c r="K66" s="366"/>
      <c r="L66" s="131" t="str">
        <f>L37</f>
        <v>2024/2023</v>
      </c>
      <c r="N66" s="368" t="str">
        <f>B5</f>
        <v>jan-dez</v>
      </c>
      <c r="O66" s="366"/>
      <c r="P66" s="131" t="str">
        <f>P37</f>
        <v>2024/2023</v>
      </c>
    </row>
    <row r="67" spans="1:16" ht="19.5" customHeight="1" thickBot="1" x14ac:dyDescent="0.3">
      <c r="A67" s="377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159</v>
      </c>
      <c r="B68" s="39">
        <v>79264.06</v>
      </c>
      <c r="C68" s="147">
        <v>87698.170000000013</v>
      </c>
      <c r="D68" s="247">
        <f>B68/$B$96</f>
        <v>0.19108078831951103</v>
      </c>
      <c r="E68" s="246">
        <f>C68/$C$96</f>
        <v>0.16986710788357307</v>
      </c>
      <c r="F68" s="61">
        <f t="shared" ref="F68:F75" si="29">(C68-B68)/B68</f>
        <v>0.1064052232499826</v>
      </c>
      <c r="H68" s="19">
        <v>34014.70400000002</v>
      </c>
      <c r="I68" s="147">
        <v>36434.771000000008</v>
      </c>
      <c r="J68" s="245">
        <f>H68/$H$96</f>
        <v>0.20777945130146369</v>
      </c>
      <c r="K68" s="246">
        <f>I68/$I$96</f>
        <v>0.19611094085298297</v>
      </c>
      <c r="L68" s="61">
        <f t="shared" ref="L68:L96" si="30">(I68-H68)/H68</f>
        <v>7.1147671900951628E-2</v>
      </c>
      <c r="N68" s="41">
        <f t="shared" ref="N68:N96" si="31">(H68/B68)*10</f>
        <v>4.2913148783950783</v>
      </c>
      <c r="O68" s="149">
        <f t="shared" ref="O68:O96" si="32">(I68/C68)*10</f>
        <v>4.1545645707316359</v>
      </c>
      <c r="P68" s="61">
        <f t="shared" si="8"/>
        <v>-3.186676147954589E-2</v>
      </c>
    </row>
    <row r="69" spans="1:16" ht="20.100000000000001" customHeight="1" x14ac:dyDescent="0.25">
      <c r="A69" s="38" t="s">
        <v>157</v>
      </c>
      <c r="B69" s="19">
        <v>88642.779999999984</v>
      </c>
      <c r="C69" s="140">
        <v>94186.34</v>
      </c>
      <c r="D69" s="247">
        <f t="shared" ref="D69:D95" si="33">B69/$B$96</f>
        <v>0.21368994070241903</v>
      </c>
      <c r="E69" s="215">
        <f t="shared" ref="E69:E95" si="34">C69/$C$96</f>
        <v>0.18243437893788308</v>
      </c>
      <c r="F69" s="52">
        <f t="shared" si="29"/>
        <v>6.2538201080787559E-2</v>
      </c>
      <c r="H69" s="19">
        <v>32706.671999999991</v>
      </c>
      <c r="I69" s="140">
        <v>34006.170000000006</v>
      </c>
      <c r="J69" s="214">
        <f t="shared" ref="J69:J96" si="35">H69/$H$96</f>
        <v>0.19978931352914139</v>
      </c>
      <c r="K69" s="215">
        <f t="shared" ref="K69:K96" si="36">I69/$I$96</f>
        <v>0.18303894358239506</v>
      </c>
      <c r="L69" s="52">
        <f t="shared" si="30"/>
        <v>3.9731893235729225E-2</v>
      </c>
      <c r="N69" s="40">
        <f t="shared" si="31"/>
        <v>3.6897164100674642</v>
      </c>
      <c r="O69" s="143">
        <f t="shared" si="32"/>
        <v>3.6105203790698321</v>
      </c>
      <c r="P69" s="52">
        <f t="shared" si="8"/>
        <v>-2.1463988609407521E-2</v>
      </c>
    </row>
    <row r="70" spans="1:16" ht="20.100000000000001" customHeight="1" x14ac:dyDescent="0.25">
      <c r="A70" s="38" t="s">
        <v>162</v>
      </c>
      <c r="B70" s="19">
        <v>56414.090000000004</v>
      </c>
      <c r="C70" s="140">
        <v>57238.48000000001</v>
      </c>
      <c r="D70" s="247">
        <f t="shared" si="33"/>
        <v>0.13599667730277562</v>
      </c>
      <c r="E70" s="215">
        <f t="shared" si="34"/>
        <v>0.1108681635802861</v>
      </c>
      <c r="F70" s="52">
        <f t="shared" si="29"/>
        <v>1.461319326430696E-2</v>
      </c>
      <c r="H70" s="19">
        <v>23513.023000000001</v>
      </c>
      <c r="I70" s="140">
        <v>24173.214</v>
      </c>
      <c r="J70" s="214">
        <f t="shared" si="35"/>
        <v>0.14362973781511351</v>
      </c>
      <c r="K70" s="215">
        <f t="shared" si="36"/>
        <v>0.13011284580272231</v>
      </c>
      <c r="L70" s="52">
        <f t="shared" si="30"/>
        <v>2.8077674231850105E-2</v>
      </c>
      <c r="N70" s="40">
        <f t="shared" si="31"/>
        <v>4.1679344645991803</v>
      </c>
      <c r="O70" s="143">
        <f t="shared" si="32"/>
        <v>4.2232452713629005</v>
      </c>
      <c r="P70" s="52">
        <f t="shared" si="8"/>
        <v>1.327055577133201E-2</v>
      </c>
    </row>
    <row r="71" spans="1:16" ht="20.100000000000001" customHeight="1" x14ac:dyDescent="0.25">
      <c r="A71" s="38" t="s">
        <v>167</v>
      </c>
      <c r="B71" s="19">
        <v>35901.679999999993</v>
      </c>
      <c r="C71" s="140">
        <v>116548.75999999994</v>
      </c>
      <c r="D71" s="247">
        <f t="shared" si="33"/>
        <v>8.654769029488045E-2</v>
      </c>
      <c r="E71" s="215">
        <f t="shared" si="34"/>
        <v>0.22574930341894991</v>
      </c>
      <c r="F71" s="52">
        <f t="shared" si="29"/>
        <v>2.2463316479897308</v>
      </c>
      <c r="H71" s="19">
        <v>6765.148000000001</v>
      </c>
      <c r="I71" s="140">
        <v>23033.002000000004</v>
      </c>
      <c r="J71" s="214">
        <f t="shared" si="35"/>
        <v>4.1325032239386647E-2</v>
      </c>
      <c r="K71" s="215">
        <f t="shared" si="36"/>
        <v>0.12397563011686387</v>
      </c>
      <c r="L71" s="52">
        <f t="shared" si="30"/>
        <v>2.4046560400452437</v>
      </c>
      <c r="N71" s="40">
        <f t="shared" si="31"/>
        <v>1.8843541583569354</v>
      </c>
      <c r="O71" s="143">
        <f t="shared" si="32"/>
        <v>1.9762545736222348</v>
      </c>
      <c r="P71" s="52">
        <f t="shared" si="8"/>
        <v>4.8770245687483726E-2</v>
      </c>
    </row>
    <row r="72" spans="1:16" ht="20.100000000000001" customHeight="1" x14ac:dyDescent="0.25">
      <c r="A72" s="38" t="s">
        <v>160</v>
      </c>
      <c r="B72" s="19">
        <v>47823.670000000006</v>
      </c>
      <c r="C72" s="140">
        <v>53061.320000000014</v>
      </c>
      <c r="D72" s="247">
        <f t="shared" si="33"/>
        <v>0.11528786897784635</v>
      </c>
      <c r="E72" s="215">
        <f t="shared" si="34"/>
        <v>0.1027772069689116</v>
      </c>
      <c r="F72" s="52">
        <f t="shared" si="29"/>
        <v>0.10952003474430147</v>
      </c>
      <c r="H72" s="19">
        <v>17783.991000000002</v>
      </c>
      <c r="I72" s="140">
        <v>20155.678</v>
      </c>
      <c r="J72" s="214">
        <f t="shared" si="35"/>
        <v>0.10863383941045515</v>
      </c>
      <c r="K72" s="215">
        <f t="shared" si="36"/>
        <v>0.10848837161923618</v>
      </c>
      <c r="L72" s="52">
        <f t="shared" si="30"/>
        <v>0.13336078498915108</v>
      </c>
      <c r="N72" s="40">
        <f t="shared" si="31"/>
        <v>3.7186587729465348</v>
      </c>
      <c r="O72" s="143">
        <f t="shared" si="32"/>
        <v>3.7985632472015385</v>
      </c>
      <c r="P72" s="52">
        <f t="shared" ref="P72:P75" si="37">(O72-N72)/N72</f>
        <v>2.1487444569077842E-2</v>
      </c>
    </row>
    <row r="73" spans="1:16" ht="20.100000000000001" customHeight="1" x14ac:dyDescent="0.25">
      <c r="A73" s="38" t="s">
        <v>168</v>
      </c>
      <c r="B73" s="19">
        <v>30371.450000000004</v>
      </c>
      <c r="C73" s="140">
        <v>26721.489999999998</v>
      </c>
      <c r="D73" s="247">
        <f t="shared" si="33"/>
        <v>7.3216040263476473E-2</v>
      </c>
      <c r="E73" s="215">
        <f t="shared" si="34"/>
        <v>5.1758231952158382E-2</v>
      </c>
      <c r="F73" s="52">
        <f t="shared" si="29"/>
        <v>-0.12017733759830386</v>
      </c>
      <c r="H73" s="19">
        <v>14754.334000000001</v>
      </c>
      <c r="I73" s="140">
        <v>12891.893</v>
      </c>
      <c r="J73" s="214">
        <f t="shared" si="35"/>
        <v>9.0127123341673887E-2</v>
      </c>
      <c r="K73" s="215">
        <f t="shared" si="36"/>
        <v>6.9390892167429427E-2</v>
      </c>
      <c r="L73" s="52">
        <f t="shared" si="30"/>
        <v>-0.1262300961873305</v>
      </c>
      <c r="N73" s="40">
        <f t="shared" si="31"/>
        <v>4.8579616712405889</v>
      </c>
      <c r="O73" s="143">
        <f t="shared" si="32"/>
        <v>4.8245412213166263</v>
      </c>
      <c r="P73" s="52">
        <f t="shared" si="37"/>
        <v>-6.8795211213405639E-3</v>
      </c>
    </row>
    <row r="74" spans="1:16" ht="20.100000000000001" customHeight="1" x14ac:dyDescent="0.25">
      <c r="A74" s="38" t="s">
        <v>164</v>
      </c>
      <c r="B74" s="19">
        <v>12377.7</v>
      </c>
      <c r="C74" s="140">
        <v>12398.070000000002</v>
      </c>
      <c r="D74" s="247">
        <f t="shared" si="33"/>
        <v>2.9838752564307354E-2</v>
      </c>
      <c r="E74" s="215">
        <f t="shared" si="34"/>
        <v>2.4014461125449832E-2</v>
      </c>
      <c r="F74" s="52">
        <f t="shared" si="29"/>
        <v>1.6457015439056367E-3</v>
      </c>
      <c r="H74" s="19">
        <v>6662.8180000000011</v>
      </c>
      <c r="I74" s="140">
        <v>6459.8389999999981</v>
      </c>
      <c r="J74" s="214">
        <f t="shared" si="35"/>
        <v>4.0699947533323094E-2</v>
      </c>
      <c r="K74" s="215">
        <f t="shared" si="36"/>
        <v>3.4770222764644025E-2</v>
      </c>
      <c r="L74" s="52">
        <f t="shared" si="30"/>
        <v>-3.0464437119549562E-2</v>
      </c>
      <c r="N74" s="40">
        <f t="shared" si="31"/>
        <v>5.3829208980666854</v>
      </c>
      <c r="O74" s="143">
        <f t="shared" si="32"/>
        <v>5.210358547741702</v>
      </c>
      <c r="P74" s="52">
        <f t="shared" si="37"/>
        <v>-3.2057381780765226E-2</v>
      </c>
    </row>
    <row r="75" spans="1:16" ht="20.100000000000001" customHeight="1" x14ac:dyDescent="0.25">
      <c r="A75" s="38" t="s">
        <v>173</v>
      </c>
      <c r="B75" s="19">
        <v>9096.17</v>
      </c>
      <c r="C75" s="140">
        <v>9996.6199999999972</v>
      </c>
      <c r="D75" s="247">
        <f t="shared" si="33"/>
        <v>2.1928012951749971E-2</v>
      </c>
      <c r="E75" s="215">
        <f t="shared" si="34"/>
        <v>1.9362968782713295E-2</v>
      </c>
      <c r="F75" s="52">
        <f t="shared" si="29"/>
        <v>9.8992213206217247E-2</v>
      </c>
      <c r="H75" s="19">
        <v>3845.4380000000001</v>
      </c>
      <c r="I75" s="140">
        <v>4529.1989999999987</v>
      </c>
      <c r="J75" s="214">
        <f t="shared" si="35"/>
        <v>2.3489929462675831E-2</v>
      </c>
      <c r="K75" s="215">
        <f t="shared" si="36"/>
        <v>2.4378511318223717E-2</v>
      </c>
      <c r="L75" s="52">
        <f t="shared" si="30"/>
        <v>0.17781095417479065</v>
      </c>
      <c r="N75" s="40">
        <f t="shared" si="31"/>
        <v>4.2275353253072447</v>
      </c>
      <c r="O75" s="143">
        <f t="shared" si="32"/>
        <v>4.5307303868707622</v>
      </c>
      <c r="P75" s="52">
        <f t="shared" si="37"/>
        <v>7.1719107762034412E-2</v>
      </c>
    </row>
    <row r="76" spans="1:16" ht="20.100000000000001" customHeight="1" x14ac:dyDescent="0.25">
      <c r="A76" s="38" t="s">
        <v>172</v>
      </c>
      <c r="B76" s="19">
        <v>1657.06</v>
      </c>
      <c r="C76" s="140">
        <v>1775.6499999999999</v>
      </c>
      <c r="D76" s="247">
        <f t="shared" si="33"/>
        <v>3.9946519405229678E-3</v>
      </c>
      <c r="E76" s="215">
        <f t="shared" si="34"/>
        <v>3.4393480515439085E-3</v>
      </c>
      <c r="F76" s="52">
        <f t="shared" ref="F76:F81" si="38">(C76-B76)/B76</f>
        <v>7.1566509359950709E-2</v>
      </c>
      <c r="H76" s="19">
        <v>3383.0289999999991</v>
      </c>
      <c r="I76" s="140">
        <v>3819.829999999999</v>
      </c>
      <c r="J76" s="214">
        <f t="shared" si="35"/>
        <v>2.0665295495646201E-2</v>
      </c>
      <c r="K76" s="215">
        <f t="shared" si="36"/>
        <v>2.056031737371012E-2</v>
      </c>
      <c r="L76" s="52">
        <f t="shared" si="30"/>
        <v>0.12911535786420986</v>
      </c>
      <c r="N76" s="40">
        <f t="shared" si="31"/>
        <v>20.415850964962033</v>
      </c>
      <c r="O76" s="143">
        <f t="shared" si="32"/>
        <v>21.512291273618107</v>
      </c>
      <c r="P76" s="52">
        <f t="shared" ref="P76:P81" si="39">(O76-N76)/N76</f>
        <v>5.3705344466796923E-2</v>
      </c>
    </row>
    <row r="77" spans="1:16" ht="20.100000000000001" customHeight="1" x14ac:dyDescent="0.25">
      <c r="A77" s="38" t="s">
        <v>179</v>
      </c>
      <c r="B77" s="19">
        <v>6332.87</v>
      </c>
      <c r="C77" s="140">
        <v>7054.9699999999993</v>
      </c>
      <c r="D77" s="247">
        <f t="shared" si="33"/>
        <v>1.5266563331792264E-2</v>
      </c>
      <c r="E77" s="215">
        <f t="shared" si="34"/>
        <v>1.3665135202996496E-2</v>
      </c>
      <c r="F77" s="52">
        <f t="shared" si="38"/>
        <v>0.11402413123907477</v>
      </c>
      <c r="H77" s="19">
        <v>2384.1380000000004</v>
      </c>
      <c r="I77" s="140">
        <v>2537.8279999999995</v>
      </c>
      <c r="J77" s="214">
        <f t="shared" si="35"/>
        <v>1.4563551264975548E-2</v>
      </c>
      <c r="K77" s="215">
        <f t="shared" si="36"/>
        <v>1.3659913954256605E-2</v>
      </c>
      <c r="L77" s="52">
        <f t="shared" si="30"/>
        <v>6.4463550348175788E-2</v>
      </c>
      <c r="N77" s="40">
        <f t="shared" si="31"/>
        <v>3.7647038388597909</v>
      </c>
      <c r="O77" s="143">
        <f t="shared" si="32"/>
        <v>3.5972201157481889</v>
      </c>
      <c r="P77" s="52">
        <f t="shared" si="39"/>
        <v>-4.448788809967253E-2</v>
      </c>
    </row>
    <row r="78" spans="1:16" ht="20.100000000000001" customHeight="1" x14ac:dyDescent="0.25">
      <c r="A78" s="38" t="s">
        <v>180</v>
      </c>
      <c r="B78" s="19">
        <v>6467.35</v>
      </c>
      <c r="C78" s="140">
        <v>4365.24</v>
      </c>
      <c r="D78" s="247">
        <f t="shared" si="33"/>
        <v>1.5590752433551723E-2</v>
      </c>
      <c r="E78" s="215">
        <f t="shared" si="34"/>
        <v>8.4552584622653859E-3</v>
      </c>
      <c r="F78" s="52">
        <f t="shared" si="38"/>
        <v>-0.32503421030251967</v>
      </c>
      <c r="H78" s="19">
        <v>3332.0480000000002</v>
      </c>
      <c r="I78" s="140">
        <v>2346.7469999999998</v>
      </c>
      <c r="J78" s="214">
        <f t="shared" si="35"/>
        <v>2.0353877110032743E-2</v>
      </c>
      <c r="K78" s="215">
        <f t="shared" si="36"/>
        <v>1.2631416349890469E-2</v>
      </c>
      <c r="L78" s="52">
        <f t="shared" si="30"/>
        <v>-0.2957043235871753</v>
      </c>
      <c r="N78" s="40">
        <f t="shared" si="31"/>
        <v>5.1521071227009516</v>
      </c>
      <c r="O78" s="143">
        <f t="shared" si="32"/>
        <v>5.3759862000714733</v>
      </c>
      <c r="P78" s="52">
        <f t="shared" si="39"/>
        <v>4.345388634954369E-2</v>
      </c>
    </row>
    <row r="79" spans="1:16" ht="20.100000000000001" customHeight="1" x14ac:dyDescent="0.25">
      <c r="A79" s="38" t="s">
        <v>181</v>
      </c>
      <c r="B79" s="19">
        <v>6317.1799999999994</v>
      </c>
      <c r="C79" s="140">
        <v>9848.51</v>
      </c>
      <c r="D79" s="247">
        <f t="shared" si="33"/>
        <v>1.5228739662796085E-2</v>
      </c>
      <c r="E79" s="215">
        <f t="shared" si="34"/>
        <v>1.9076086885991439E-2</v>
      </c>
      <c r="F79" s="52">
        <f t="shared" si="38"/>
        <v>0.55900417591393647</v>
      </c>
      <c r="H79" s="19">
        <v>1363.1350000000002</v>
      </c>
      <c r="I79" s="140">
        <v>1973.0890000000004</v>
      </c>
      <c r="J79" s="214">
        <f t="shared" si="35"/>
        <v>8.3267354715131602E-3</v>
      </c>
      <c r="K79" s="215">
        <f t="shared" si="36"/>
        <v>1.0620194104600557E-2</v>
      </c>
      <c r="L79" s="52">
        <f t="shared" si="30"/>
        <v>0.44746411764058591</v>
      </c>
      <c r="N79" s="40">
        <f t="shared" si="31"/>
        <v>2.1578220028557054</v>
      </c>
      <c r="O79" s="143">
        <f t="shared" si="32"/>
        <v>2.0034390989093787</v>
      </c>
      <c r="P79" s="52">
        <f t="shared" si="39"/>
        <v>-7.1545708469935534E-2</v>
      </c>
    </row>
    <row r="80" spans="1:16" ht="20.100000000000001" customHeight="1" x14ac:dyDescent="0.25">
      <c r="A80" s="38" t="s">
        <v>191</v>
      </c>
      <c r="B80" s="19">
        <v>2432.0100000000007</v>
      </c>
      <c r="C80" s="140">
        <v>2311.04</v>
      </c>
      <c r="D80" s="247">
        <f t="shared" si="33"/>
        <v>5.8628133355890953E-3</v>
      </c>
      <c r="E80" s="215">
        <f t="shared" si="34"/>
        <v>4.476372551482575E-3</v>
      </c>
      <c r="F80" s="52">
        <f t="shared" si="38"/>
        <v>-4.9740749421260881E-2</v>
      </c>
      <c r="H80" s="19">
        <v>1907.0109999999997</v>
      </c>
      <c r="I80" s="140">
        <v>1891.729</v>
      </c>
      <c r="J80" s="214">
        <f t="shared" si="35"/>
        <v>1.1649012121518249E-2</v>
      </c>
      <c r="K80" s="215">
        <f t="shared" si="36"/>
        <v>1.0182272149559347E-2</v>
      </c>
      <c r="L80" s="52">
        <f t="shared" si="30"/>
        <v>-8.0135877559173486E-3</v>
      </c>
      <c r="N80" s="40">
        <f t="shared" si="31"/>
        <v>7.8412958828294252</v>
      </c>
      <c r="O80" s="143">
        <f t="shared" si="32"/>
        <v>8.1856177305455553</v>
      </c>
      <c r="P80" s="52">
        <f t="shared" si="39"/>
        <v>4.3911344867130074E-2</v>
      </c>
    </row>
    <row r="81" spans="1:16" ht="20.100000000000001" customHeight="1" x14ac:dyDescent="0.25">
      <c r="A81" s="38" t="s">
        <v>196</v>
      </c>
      <c r="B81" s="19">
        <v>5538.6100000000006</v>
      </c>
      <c r="C81" s="140">
        <v>6818.7999999999984</v>
      </c>
      <c r="D81" s="247">
        <f t="shared" si="33"/>
        <v>1.3351851583104968E-2</v>
      </c>
      <c r="E81" s="215">
        <f t="shared" si="34"/>
        <v>1.3207685351205249E-2</v>
      </c>
      <c r="F81" s="52">
        <f t="shared" si="38"/>
        <v>0.23113922085144065</v>
      </c>
      <c r="H81" s="19">
        <v>1444.838</v>
      </c>
      <c r="I81" s="140">
        <v>1888.1379999999997</v>
      </c>
      <c r="J81" s="214">
        <f t="shared" si="35"/>
        <v>8.8258197648729796E-3</v>
      </c>
      <c r="K81" s="215">
        <f t="shared" si="36"/>
        <v>1.0162943514596796E-2</v>
      </c>
      <c r="L81" s="52">
        <f t="shared" si="30"/>
        <v>0.30681640433045071</v>
      </c>
      <c r="N81" s="40">
        <f t="shared" si="31"/>
        <v>2.6086653510537836</v>
      </c>
      <c r="O81" s="143">
        <f t="shared" si="32"/>
        <v>2.7690180090338479</v>
      </c>
      <c r="P81" s="52">
        <f t="shared" si="39"/>
        <v>6.1469232883891757E-2</v>
      </c>
    </row>
    <row r="82" spans="1:16" ht="20.100000000000001" customHeight="1" x14ac:dyDescent="0.25">
      <c r="A82" s="38" t="s">
        <v>192</v>
      </c>
      <c r="B82" s="19">
        <v>2290.65</v>
      </c>
      <c r="C82" s="140">
        <v>2029.0899999999995</v>
      </c>
      <c r="D82" s="247">
        <f t="shared" si="33"/>
        <v>5.5220387116694247E-3</v>
      </c>
      <c r="E82" s="215">
        <f t="shared" si="34"/>
        <v>3.930249056912808E-3</v>
      </c>
      <c r="F82" s="52">
        <f t="shared" ref="F82:F93" si="40">(C82-B82)/B82</f>
        <v>-0.11418592975792924</v>
      </c>
      <c r="H82" s="19">
        <v>1110.4060000000004</v>
      </c>
      <c r="I82" s="140">
        <v>849.27799999999979</v>
      </c>
      <c r="J82" s="214">
        <f t="shared" si="35"/>
        <v>6.7829356798710652E-3</v>
      </c>
      <c r="K82" s="215">
        <f t="shared" si="36"/>
        <v>4.5712571550330207E-3</v>
      </c>
      <c r="L82" s="52">
        <f t="shared" si="30"/>
        <v>-0.23516443535067399</v>
      </c>
      <c r="N82" s="40">
        <f t="shared" si="31"/>
        <v>4.8475585532490797</v>
      </c>
      <c r="O82" s="143">
        <f t="shared" si="32"/>
        <v>4.1855117318600952</v>
      </c>
      <c r="P82" s="52">
        <f t="shared" ref="P82:P87" si="41">(O82-N82)/N82</f>
        <v>-0.13657324901114337</v>
      </c>
    </row>
    <row r="83" spans="1:16" ht="20.100000000000001" customHeight="1" x14ac:dyDescent="0.25">
      <c r="A83" s="38" t="s">
        <v>197</v>
      </c>
      <c r="B83" s="19">
        <v>1259.93</v>
      </c>
      <c r="C83" s="140">
        <v>2034.2300000000002</v>
      </c>
      <c r="D83" s="247">
        <f t="shared" si="33"/>
        <v>3.0372960661793195E-3</v>
      </c>
      <c r="E83" s="215">
        <f t="shared" si="34"/>
        <v>3.9402049879718225E-3</v>
      </c>
      <c r="F83" s="52">
        <f t="shared" si="40"/>
        <v>0.6145579516322337</v>
      </c>
      <c r="H83" s="19">
        <v>602.69699999999989</v>
      </c>
      <c r="I83" s="140">
        <v>805.88</v>
      </c>
      <c r="J83" s="214">
        <f t="shared" si="35"/>
        <v>3.681585821268301E-3</v>
      </c>
      <c r="K83" s="215">
        <f t="shared" si="36"/>
        <v>4.3376664838816166E-3</v>
      </c>
      <c r="L83" s="52">
        <f t="shared" si="30"/>
        <v>0.3371229656029483</v>
      </c>
      <c r="N83" s="40">
        <f t="shared" si="31"/>
        <v>4.7835752779916332</v>
      </c>
      <c r="O83" s="143">
        <f t="shared" si="32"/>
        <v>3.9615972628463836</v>
      </c>
      <c r="P83" s="52">
        <f t="shared" si="41"/>
        <v>-0.17183340229368232</v>
      </c>
    </row>
    <row r="84" spans="1:16" ht="20.100000000000001" customHeight="1" x14ac:dyDescent="0.25">
      <c r="A84" s="38" t="s">
        <v>200</v>
      </c>
      <c r="B84" s="19">
        <v>1362.2</v>
      </c>
      <c r="C84" s="140">
        <v>1908.16</v>
      </c>
      <c r="D84" s="247">
        <f t="shared" si="33"/>
        <v>3.2838369602672126E-3</v>
      </c>
      <c r="E84" s="215">
        <f t="shared" si="34"/>
        <v>3.6960135038065075E-3</v>
      </c>
      <c r="F84" s="52">
        <f t="shared" si="40"/>
        <v>0.40079283511965941</v>
      </c>
      <c r="H84" s="19">
        <v>411.54000000000013</v>
      </c>
      <c r="I84" s="140">
        <v>587.18899999999996</v>
      </c>
      <c r="J84" s="214">
        <f t="shared" si="35"/>
        <v>2.5138997354968704E-3</v>
      </c>
      <c r="K84" s="215">
        <f t="shared" si="36"/>
        <v>3.1605574589318041E-3</v>
      </c>
      <c r="L84" s="52">
        <f t="shared" si="30"/>
        <v>0.42680905865772412</v>
      </c>
      <c r="N84" s="40">
        <f t="shared" si="31"/>
        <v>3.0211422698575841</v>
      </c>
      <c r="O84" s="143">
        <f t="shared" si="32"/>
        <v>3.0772524316619148</v>
      </c>
      <c r="P84" s="52">
        <f t="shared" si="41"/>
        <v>1.8572499006137742E-2</v>
      </c>
    </row>
    <row r="85" spans="1:16" ht="20.100000000000001" customHeight="1" x14ac:dyDescent="0.25">
      <c r="A85" s="38" t="s">
        <v>201</v>
      </c>
      <c r="B85" s="19">
        <v>2045.8000000000004</v>
      </c>
      <c r="C85" s="140">
        <v>1559.6200000000003</v>
      </c>
      <c r="D85" s="247">
        <f t="shared" si="33"/>
        <v>4.931782156302059E-3</v>
      </c>
      <c r="E85" s="215">
        <f t="shared" si="34"/>
        <v>3.0209084043301957E-3</v>
      </c>
      <c r="F85" s="52">
        <f t="shared" si="40"/>
        <v>-0.23764786391631634</v>
      </c>
      <c r="H85" s="19">
        <v>792.12099999999998</v>
      </c>
      <c r="I85" s="140">
        <v>560.72699999999986</v>
      </c>
      <c r="J85" s="214">
        <f t="shared" si="35"/>
        <v>4.8386858443444525E-3</v>
      </c>
      <c r="K85" s="215">
        <f t="shared" si="36"/>
        <v>3.0181251731119852E-3</v>
      </c>
      <c r="L85" s="52">
        <f t="shared" si="30"/>
        <v>-0.29211951204424591</v>
      </c>
      <c r="N85" s="40">
        <f t="shared" si="31"/>
        <v>3.8719376283116618</v>
      </c>
      <c r="O85" s="143">
        <f t="shared" si="32"/>
        <v>3.5952796193944665</v>
      </c>
      <c r="P85" s="52">
        <f t="shared" si="41"/>
        <v>-7.1452083033122241E-2</v>
      </c>
    </row>
    <row r="86" spans="1:16" ht="20.100000000000001" customHeight="1" x14ac:dyDescent="0.25">
      <c r="A86" s="38" t="s">
        <v>195</v>
      </c>
      <c r="B86" s="19">
        <v>827.31</v>
      </c>
      <c r="C86" s="140">
        <v>1628.8999999999996</v>
      </c>
      <c r="D86" s="247">
        <f t="shared" si="33"/>
        <v>1.9943849329016792E-3</v>
      </c>
      <c r="E86" s="215">
        <f t="shared" si="34"/>
        <v>3.1551004089543952E-3</v>
      </c>
      <c r="F86" s="52">
        <f t="shared" si="40"/>
        <v>0.96891129080997418</v>
      </c>
      <c r="H86" s="19">
        <v>240.35500000000002</v>
      </c>
      <c r="I86" s="140">
        <v>494.95799999999997</v>
      </c>
      <c r="J86" s="214">
        <f t="shared" si="35"/>
        <v>1.4682129827607285E-3</v>
      </c>
      <c r="K86" s="215">
        <f t="shared" si="36"/>
        <v>2.6641221118889622E-3</v>
      </c>
      <c r="L86" s="52">
        <f t="shared" si="30"/>
        <v>1.0592789831707263</v>
      </c>
      <c r="N86" s="40">
        <f t="shared" si="31"/>
        <v>2.9052592135958717</v>
      </c>
      <c r="O86" s="143">
        <f t="shared" si="32"/>
        <v>3.0386027380440792</v>
      </c>
      <c r="P86" s="52">
        <f t="shared" si="41"/>
        <v>4.5897289929997934E-2</v>
      </c>
    </row>
    <row r="87" spans="1:16" ht="20.100000000000001" customHeight="1" x14ac:dyDescent="0.25">
      <c r="A87" s="38" t="s">
        <v>202</v>
      </c>
      <c r="B87" s="19">
        <v>1403.06</v>
      </c>
      <c r="C87" s="140">
        <v>2332.8700000000003</v>
      </c>
      <c r="D87" s="247">
        <f t="shared" si="33"/>
        <v>3.3823376049570658E-3</v>
      </c>
      <c r="E87" s="215">
        <f t="shared" si="34"/>
        <v>4.5186562042098611E-3</v>
      </c>
      <c r="F87" s="52">
        <f t="shared" si="40"/>
        <v>0.66270152381223923</v>
      </c>
      <c r="H87" s="19">
        <v>291.87300000000005</v>
      </c>
      <c r="I87" s="140">
        <v>484.1450000000001</v>
      </c>
      <c r="J87" s="214">
        <f t="shared" si="35"/>
        <v>1.7829116428504592E-3</v>
      </c>
      <c r="K87" s="215">
        <f t="shared" si="36"/>
        <v>2.6059209061384645E-3</v>
      </c>
      <c r="L87" s="52">
        <f t="shared" si="30"/>
        <v>0.65875226554014932</v>
      </c>
      <c r="N87" s="40">
        <f t="shared" si="31"/>
        <v>2.0802602882271608</v>
      </c>
      <c r="O87" s="143">
        <f t="shared" si="32"/>
        <v>2.0753192419637614</v>
      </c>
      <c r="P87" s="52">
        <f t="shared" si="41"/>
        <v>-2.3752057813929985E-3</v>
      </c>
    </row>
    <row r="88" spans="1:16" ht="20.100000000000001" customHeight="1" x14ac:dyDescent="0.25">
      <c r="A88" s="38" t="s">
        <v>212</v>
      </c>
      <c r="B88" s="19">
        <v>547.73</v>
      </c>
      <c r="C88" s="140">
        <v>574.45000000000005</v>
      </c>
      <c r="D88" s="247">
        <f t="shared" si="33"/>
        <v>1.3204052402342977E-3</v>
      </c>
      <c r="E88" s="215">
        <f t="shared" si="34"/>
        <v>1.1126818281808907E-3</v>
      </c>
      <c r="F88" s="52">
        <f t="shared" si="40"/>
        <v>4.8783159585927424E-2</v>
      </c>
      <c r="H88" s="19">
        <v>429.98699999999991</v>
      </c>
      <c r="I88" s="140">
        <v>434.05200000000008</v>
      </c>
      <c r="J88" s="214">
        <f t="shared" si="35"/>
        <v>2.6265835777010554E-3</v>
      </c>
      <c r="K88" s="215">
        <f t="shared" si="36"/>
        <v>2.3362942530671857E-3</v>
      </c>
      <c r="L88" s="52">
        <f t="shared" si="30"/>
        <v>9.4537741838710693E-3</v>
      </c>
      <c r="N88" s="40">
        <f t="shared" ref="N88:N93" si="42">(H88/B88)*10</f>
        <v>7.8503459733810432</v>
      </c>
      <c r="O88" s="143">
        <f t="shared" ref="O88:O93" si="43">(I88/C88)*10</f>
        <v>7.5559578727478458</v>
      </c>
      <c r="P88" s="52">
        <f t="shared" ref="P88:P93" si="44">(O88-N88)/N88</f>
        <v>-3.7500016130678666E-2</v>
      </c>
    </row>
    <row r="89" spans="1:16" ht="20.100000000000001" customHeight="1" x14ac:dyDescent="0.25">
      <c r="A89" s="38" t="s">
        <v>211</v>
      </c>
      <c r="B89" s="19">
        <v>920.63</v>
      </c>
      <c r="C89" s="140">
        <v>858.15</v>
      </c>
      <c r="D89" s="247">
        <f t="shared" si="33"/>
        <v>2.219350184063136E-3</v>
      </c>
      <c r="E89" s="215">
        <f t="shared" si="34"/>
        <v>1.6621949879944838E-3</v>
      </c>
      <c r="F89" s="52">
        <f t="shared" si="40"/>
        <v>-6.7866569631665291E-2</v>
      </c>
      <c r="H89" s="19">
        <v>396.37500000000006</v>
      </c>
      <c r="I89" s="140">
        <v>429.38099999999997</v>
      </c>
      <c r="J89" s="214">
        <f t="shared" si="35"/>
        <v>2.4212640512649361E-3</v>
      </c>
      <c r="K89" s="215">
        <f t="shared" si="36"/>
        <v>2.3111524948076292E-3</v>
      </c>
      <c r="L89" s="52">
        <f t="shared" si="30"/>
        <v>8.3269631031220204E-2</v>
      </c>
      <c r="N89" s="40">
        <f t="shared" ref="N89" si="45">(H89/B89)*10</f>
        <v>4.3054755982316459</v>
      </c>
      <c r="O89" s="143">
        <f t="shared" ref="O89" si="46">(I89/C89)*10</f>
        <v>5.003565810173046</v>
      </c>
      <c r="P89" s="52">
        <f t="shared" ref="P89" si="47">(O89-N89)/N89</f>
        <v>0.16214009254357897</v>
      </c>
    </row>
    <row r="90" spans="1:16" ht="20.100000000000001" customHeight="1" x14ac:dyDescent="0.25">
      <c r="A90" s="38" t="s">
        <v>193</v>
      </c>
      <c r="B90" s="19">
        <v>1006.2699999999999</v>
      </c>
      <c r="C90" s="140">
        <v>1057.4199999999998</v>
      </c>
      <c r="D90" s="247">
        <f t="shared" si="33"/>
        <v>2.4258013639759856E-3</v>
      </c>
      <c r="E90" s="215">
        <f t="shared" si="34"/>
        <v>2.0481713269301718E-3</v>
      </c>
      <c r="F90" s="52">
        <f t="shared" si="40"/>
        <v>5.0831287825335129E-2</v>
      </c>
      <c r="H90" s="19">
        <v>401.565</v>
      </c>
      <c r="I90" s="140">
        <v>417.2469999999999</v>
      </c>
      <c r="J90" s="214">
        <f t="shared" si="35"/>
        <v>2.4529672626835801E-3</v>
      </c>
      <c r="K90" s="215">
        <f t="shared" si="36"/>
        <v>2.2458409780614389E-3</v>
      </c>
      <c r="L90" s="52">
        <f t="shared" si="30"/>
        <v>3.9052208235279225E-2</v>
      </c>
      <c r="N90" s="40">
        <f t="shared" si="42"/>
        <v>3.9906287576892883</v>
      </c>
      <c r="O90" s="143">
        <f t="shared" si="43"/>
        <v>3.9458966162924853</v>
      </c>
      <c r="P90" s="52">
        <f t="shared" si="44"/>
        <v>-1.1209296607861961E-2</v>
      </c>
    </row>
    <row r="91" spans="1:16" ht="20.100000000000001" customHeight="1" x14ac:dyDescent="0.25">
      <c r="A91" s="38" t="s">
        <v>216</v>
      </c>
      <c r="B91" s="19">
        <v>509.46</v>
      </c>
      <c r="C91" s="140">
        <v>508.79000000000008</v>
      </c>
      <c r="D91" s="247">
        <f t="shared" si="33"/>
        <v>1.2281482732181281E-3</v>
      </c>
      <c r="E91" s="215">
        <f t="shared" si="34"/>
        <v>9.8550158823249262E-4</v>
      </c>
      <c r="F91" s="52">
        <f t="shared" si="40"/>
        <v>-1.3151179680444044E-3</v>
      </c>
      <c r="H91" s="19">
        <v>260.42600000000004</v>
      </c>
      <c r="I91" s="140">
        <v>387.39099999999996</v>
      </c>
      <c r="J91" s="214">
        <f t="shared" si="35"/>
        <v>1.5908170591352187E-3</v>
      </c>
      <c r="K91" s="215">
        <f t="shared" si="36"/>
        <v>2.0851404140286183E-3</v>
      </c>
      <c r="L91" s="52">
        <f t="shared" si="30"/>
        <v>0.48752812699192821</v>
      </c>
      <c r="N91" s="40">
        <f t="shared" si="42"/>
        <v>5.1118046559101806</v>
      </c>
      <c r="O91" s="143">
        <f t="shared" si="43"/>
        <v>7.6139664694667717</v>
      </c>
      <c r="P91" s="52">
        <f t="shared" si="44"/>
        <v>0.48948697807996921</v>
      </c>
    </row>
    <row r="92" spans="1:16" ht="20.100000000000001" customHeight="1" x14ac:dyDescent="0.25">
      <c r="A92" s="38" t="s">
        <v>218</v>
      </c>
      <c r="B92" s="19">
        <v>340.29999999999995</v>
      </c>
      <c r="C92" s="140">
        <v>296.5800000000001</v>
      </c>
      <c r="D92" s="247">
        <f t="shared" si="33"/>
        <v>8.2035656847667909E-4</v>
      </c>
      <c r="E92" s="215">
        <f t="shared" si="34"/>
        <v>5.7446109600816199E-4</v>
      </c>
      <c r="F92" s="52">
        <f t="shared" si="40"/>
        <v>-0.12847487511019648</v>
      </c>
      <c r="H92" s="19">
        <v>336.92700000000008</v>
      </c>
      <c r="I92" s="140">
        <v>384.23200000000003</v>
      </c>
      <c r="J92" s="214">
        <f t="shared" si="35"/>
        <v>2.0581248388534625E-3</v>
      </c>
      <c r="K92" s="215">
        <f t="shared" si="36"/>
        <v>2.0681370283848729E-3</v>
      </c>
      <c r="L92" s="52">
        <f t="shared" si="30"/>
        <v>0.14040133322648507</v>
      </c>
      <c r="N92" s="40">
        <f t="shared" si="42"/>
        <v>9.900881575080815</v>
      </c>
      <c r="O92" s="143">
        <f t="shared" si="43"/>
        <v>12.955425180389772</v>
      </c>
      <c r="P92" s="52">
        <f t="shared" si="44"/>
        <v>0.30851228571371181</v>
      </c>
    </row>
    <row r="93" spans="1:16" ht="20.100000000000001" customHeight="1" x14ac:dyDescent="0.25">
      <c r="A93" s="38" t="s">
        <v>199</v>
      </c>
      <c r="B93" s="19">
        <v>1839.9300000000005</v>
      </c>
      <c r="C93" s="140">
        <v>3320.47</v>
      </c>
      <c r="D93" s="247">
        <f t="shared" si="33"/>
        <v>4.4354941552668141E-3</v>
      </c>
      <c r="E93" s="215">
        <f t="shared" si="34"/>
        <v>6.4315895726691644E-3</v>
      </c>
      <c r="F93" s="52">
        <f t="shared" si="40"/>
        <v>0.80467191686640194</v>
      </c>
      <c r="H93" s="19">
        <v>357.20400000000012</v>
      </c>
      <c r="I93" s="140">
        <v>366.74399999999991</v>
      </c>
      <c r="J93" s="214">
        <f t="shared" si="35"/>
        <v>2.1819872700549743E-3</v>
      </c>
      <c r="K93" s="215">
        <f t="shared" si="36"/>
        <v>1.9740074911459263E-3</v>
      </c>
      <c r="L93" s="52">
        <f t="shared" si="30"/>
        <v>2.6707427688379162E-2</v>
      </c>
      <c r="N93" s="40">
        <f t="shared" si="42"/>
        <v>1.9413999445631087</v>
      </c>
      <c r="O93" s="143">
        <f t="shared" si="43"/>
        <v>1.1044942432848361</v>
      </c>
      <c r="P93" s="52">
        <f t="shared" si="44"/>
        <v>-0.43108361243237248</v>
      </c>
    </row>
    <row r="94" spans="1:16" ht="20.100000000000001" customHeight="1" x14ac:dyDescent="0.25">
      <c r="A94" s="38" t="s">
        <v>178</v>
      </c>
      <c r="B94" s="19">
        <v>1152.3300000000004</v>
      </c>
      <c r="C94" s="140">
        <v>988.64999999999975</v>
      </c>
      <c r="D94" s="247">
        <f t="shared" si="33"/>
        <v>2.7779062137899854E-3</v>
      </c>
      <c r="E94" s="215">
        <f t="shared" si="34"/>
        <v>1.9149671676056005E-3</v>
      </c>
      <c r="F94" s="52">
        <f t="shared" ref="F94" si="48">(C94-B94)/B94</f>
        <v>-0.14204264403426153</v>
      </c>
      <c r="H94" s="19">
        <v>376.34000000000003</v>
      </c>
      <c r="I94" s="140">
        <v>341.3010000000001</v>
      </c>
      <c r="J94" s="214">
        <f t="shared" si="35"/>
        <v>2.2988798815592459E-3</v>
      </c>
      <c r="K94" s="215">
        <f t="shared" si="36"/>
        <v>1.8370599948072666E-3</v>
      </c>
      <c r="L94" s="52">
        <f t="shared" si="30"/>
        <v>-9.3104639421799237E-2</v>
      </c>
      <c r="N94" s="40">
        <f t="shared" si="31"/>
        <v>3.2659047321513794</v>
      </c>
      <c r="O94" s="143">
        <f t="shared" si="32"/>
        <v>3.4521923835533324</v>
      </c>
      <c r="P94" s="52">
        <f t="shared" ref="P94" si="49">(O94-N94)/N94</f>
        <v>5.7040136403255684E-2</v>
      </c>
    </row>
    <row r="95" spans="1:16" ht="20.100000000000001" customHeight="1" thickBot="1" x14ac:dyDescent="0.3">
      <c r="A95" s="8" t="s">
        <v>17</v>
      </c>
      <c r="B95" s="19">
        <f>B96-SUM(B68:B94)</f>
        <v>10677.339999999967</v>
      </c>
      <c r="C95" s="140">
        <f>C96-SUM(C68:C94)</f>
        <v>7154.3300000000163</v>
      </c>
      <c r="D95" s="247">
        <f t="shared" si="33"/>
        <v>2.5739717904374845E-2</v>
      </c>
      <c r="E95" s="215">
        <f t="shared" si="34"/>
        <v>1.3857590710783199E-2</v>
      </c>
      <c r="F95" s="52">
        <f>(C95-B95)/B95</f>
        <v>-0.32995202925072742</v>
      </c>
      <c r="H95" s="196">
        <f>H96-SUM(H68:H94)</f>
        <v>3837.6699999999546</v>
      </c>
      <c r="I95" s="119">
        <f>I96-SUM(I68:I94)</f>
        <v>3102.8769999999495</v>
      </c>
      <c r="J95" s="214">
        <f t="shared" si="35"/>
        <v>2.3442478490363409E-2</v>
      </c>
      <c r="K95" s="215">
        <f t="shared" si="36"/>
        <v>1.6701302385599491E-2</v>
      </c>
      <c r="L95" s="52">
        <f t="shared" si="30"/>
        <v>-0.19146852126420819</v>
      </c>
      <c r="N95" s="40">
        <f t="shared" si="31"/>
        <v>3.59421915945354</v>
      </c>
      <c r="O95" s="143">
        <f t="shared" si="32"/>
        <v>4.3370616116393048</v>
      </c>
      <c r="P95" s="52">
        <f>(O95-N95)/N95</f>
        <v>0.20667700527719227</v>
      </c>
    </row>
    <row r="96" spans="1:16" ht="26.25" customHeight="1" thickBot="1" x14ac:dyDescent="0.3">
      <c r="A96" s="12" t="s">
        <v>18</v>
      </c>
      <c r="B96" s="12">
        <v>414819.61999999994</v>
      </c>
      <c r="C96" s="319">
        <v>516275.16999999993</v>
      </c>
      <c r="D96" s="243">
        <f>SUM(D68:D95)</f>
        <v>0.99999999999999989</v>
      </c>
      <c r="E96" s="244">
        <f>SUM(E68:E95)</f>
        <v>1</v>
      </c>
      <c r="F96" s="57">
        <f>(C96-B96)/B96</f>
        <v>0.24457751058158725</v>
      </c>
      <c r="G96" s="1"/>
      <c r="H96" s="17">
        <v>163705.81299999999</v>
      </c>
      <c r="I96" s="145">
        <v>185786.52900000001</v>
      </c>
      <c r="J96" s="255">
        <f t="shared" si="35"/>
        <v>1</v>
      </c>
      <c r="K96" s="244">
        <f t="shared" si="36"/>
        <v>1</v>
      </c>
      <c r="L96" s="57">
        <f t="shared" si="30"/>
        <v>0.13488046389653871</v>
      </c>
      <c r="M96" s="1"/>
      <c r="N96" s="37">
        <f t="shared" si="31"/>
        <v>3.9464337053295608</v>
      </c>
      <c r="O96" s="150">
        <f t="shared" si="32"/>
        <v>3.5985950864148677</v>
      </c>
      <c r="P96" s="57">
        <f>(O96-N96)/N96</f>
        <v>-8.8139987869287076E-2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8"/>
  <sheetViews>
    <sheetView showGridLines="0" topLeftCell="A82" workbookViewId="0">
      <selection activeCell="H96" sqref="H96:I96"/>
    </sheetView>
  </sheetViews>
  <sheetFormatPr defaultRowHeight="15" x14ac:dyDescent="0.25"/>
  <cols>
    <col min="1" max="1" width="32.5703125" customWidth="1"/>
    <col min="2" max="3" width="9.28515625" customWidth="1"/>
    <col min="6" max="6" width="10.85546875" customWidth="1"/>
    <col min="7" max="7" width="2" customWidth="1"/>
    <col min="9" max="9" width="9.42578125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136</v>
      </c>
    </row>
    <row r="3" spans="1:19" ht="8.25" customHeight="1" thickBot="1" x14ac:dyDescent="0.3"/>
    <row r="4" spans="1:19" x14ac:dyDescent="0.25">
      <c r="A4" s="375" t="s">
        <v>3</v>
      </c>
      <c r="B4" s="360" t="s">
        <v>1</v>
      </c>
      <c r="C4" s="362"/>
      <c r="D4" s="360" t="s">
        <v>104</v>
      </c>
      <c r="E4" s="362"/>
      <c r="F4" s="130" t="s">
        <v>0</v>
      </c>
      <c r="H4" s="373" t="s">
        <v>19</v>
      </c>
      <c r="I4" s="374"/>
      <c r="J4" s="360" t="s">
        <v>104</v>
      </c>
      <c r="K4" s="361"/>
      <c r="L4" s="130" t="s">
        <v>0</v>
      </c>
      <c r="N4" s="371" t="s">
        <v>22</v>
      </c>
      <c r="O4" s="362"/>
      <c r="P4" s="130" t="s">
        <v>0</v>
      </c>
    </row>
    <row r="5" spans="1:19" x14ac:dyDescent="0.25">
      <c r="A5" s="376"/>
      <c r="B5" s="365" t="s">
        <v>206</v>
      </c>
      <c r="C5" s="367"/>
      <c r="D5" s="365" t="str">
        <f>B5</f>
        <v>jan-dez</v>
      </c>
      <c r="E5" s="367"/>
      <c r="F5" s="131" t="s">
        <v>149</v>
      </c>
      <c r="H5" s="368" t="str">
        <f>B5</f>
        <v>jan-dez</v>
      </c>
      <c r="I5" s="367"/>
      <c r="J5" s="365" t="str">
        <f>B5</f>
        <v>jan-dez</v>
      </c>
      <c r="K5" s="366"/>
      <c r="L5" s="131" t="str">
        <f>F5</f>
        <v>2024/2023</v>
      </c>
      <c r="N5" s="368" t="str">
        <f>B5</f>
        <v>jan-dez</v>
      </c>
      <c r="O5" s="366"/>
      <c r="P5" s="131" t="str">
        <f>L5</f>
        <v>2024/2023</v>
      </c>
    </row>
    <row r="6" spans="1:19" ht="19.5" customHeight="1" thickBot="1" x14ac:dyDescent="0.3">
      <c r="A6" s="377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9" ht="20.100000000000001" customHeight="1" x14ac:dyDescent="0.25">
      <c r="A7" s="8" t="s">
        <v>157</v>
      </c>
      <c r="B7" s="39">
        <v>62974.159999999996</v>
      </c>
      <c r="C7" s="147">
        <v>67126.009999999995</v>
      </c>
      <c r="D7" s="247">
        <f>B7/$B$33</f>
        <v>0.18266091851169472</v>
      </c>
      <c r="E7" s="246">
        <f>C7/$C$33</f>
        <v>0.15149377156130167</v>
      </c>
      <c r="F7" s="52">
        <f>(C7-B7)/B7</f>
        <v>6.592942248058567E-2</v>
      </c>
      <c r="H7" s="39">
        <v>19180.777999999998</v>
      </c>
      <c r="I7" s="147">
        <v>20059.782999999999</v>
      </c>
      <c r="J7" s="247">
        <f>H7/$H$33</f>
        <v>0.21306040166232804</v>
      </c>
      <c r="K7" s="246">
        <f>I7/$I$33</f>
        <v>0.18077101673244003</v>
      </c>
      <c r="L7" s="52">
        <f t="shared" ref="L7:L33" si="0">(I7-H7)/H7</f>
        <v>4.5827390317535667E-2</v>
      </c>
      <c r="N7" s="27">
        <f t="shared" ref="N7:O33" si="1">(H7/B7)*10</f>
        <v>3.0458172050250454</v>
      </c>
      <c r="O7" s="151">
        <f t="shared" si="1"/>
        <v>2.9883770836371775</v>
      </c>
      <c r="P7" s="61">
        <f>(O7-N7)/N7</f>
        <v>-1.885868964595188E-2</v>
      </c>
      <c r="R7" s="119"/>
      <c r="S7" s="2"/>
    </row>
    <row r="8" spans="1:19" ht="20.100000000000001" customHeight="1" x14ac:dyDescent="0.25">
      <c r="A8" s="8" t="s">
        <v>167</v>
      </c>
      <c r="B8" s="19">
        <v>26082.959999999999</v>
      </c>
      <c r="C8" s="140">
        <v>87772.5</v>
      </c>
      <c r="D8" s="247">
        <f t="shared" ref="D8:D32" si="2">B8/$B$33</f>
        <v>7.5655434405219435E-2</v>
      </c>
      <c r="E8" s="215">
        <f t="shared" ref="E8:E32" si="3">C8/$C$33</f>
        <v>0.19808993658887741</v>
      </c>
      <c r="F8" s="52">
        <f t="shared" ref="F8:F33" si="4">(C8-B8)/B8</f>
        <v>2.3651280376153627</v>
      </c>
      <c r="H8" s="19">
        <v>4852.223</v>
      </c>
      <c r="I8" s="140">
        <v>16938.358</v>
      </c>
      <c r="J8" s="247">
        <f t="shared" ref="J8:J32" si="5">H8/$H$33</f>
        <v>5.3898573943934207E-2</v>
      </c>
      <c r="K8" s="215">
        <f t="shared" ref="K8:K32" si="6">I8/$I$33</f>
        <v>0.15264194021630542</v>
      </c>
      <c r="L8" s="52">
        <f t="shared" si="0"/>
        <v>2.4908449178860907</v>
      </c>
      <c r="N8" s="27">
        <f t="shared" si="1"/>
        <v>1.8603038152111571</v>
      </c>
      <c r="O8" s="152">
        <f t="shared" si="1"/>
        <v>1.9298023868523739</v>
      </c>
      <c r="P8" s="52">
        <f t="shared" ref="P8:P71" si="7">(O8-N8)/N8</f>
        <v>3.7358721233030592E-2</v>
      </c>
    </row>
    <row r="9" spans="1:19" ht="20.100000000000001" customHeight="1" x14ac:dyDescent="0.25">
      <c r="A9" s="8" t="s">
        <v>159</v>
      </c>
      <c r="B9" s="19">
        <v>31378.58</v>
      </c>
      <c r="C9" s="140">
        <v>41435.700000000004</v>
      </c>
      <c r="D9" s="247">
        <f t="shared" si="2"/>
        <v>9.1015747481073106E-2</v>
      </c>
      <c r="E9" s="215">
        <f t="shared" si="3"/>
        <v>9.3514428613925185E-2</v>
      </c>
      <c r="F9" s="52">
        <f t="shared" si="4"/>
        <v>0.32050908613455426</v>
      </c>
      <c r="H9" s="19">
        <v>7540.7619999999997</v>
      </c>
      <c r="I9" s="140">
        <v>10214.398999999999</v>
      </c>
      <c r="J9" s="247">
        <f t="shared" si="5"/>
        <v>8.3762909959127843E-2</v>
      </c>
      <c r="K9" s="215">
        <f t="shared" si="6"/>
        <v>9.2048218694131365E-2</v>
      </c>
      <c r="L9" s="52">
        <f t="shared" si="0"/>
        <v>0.35455793459599971</v>
      </c>
      <c r="N9" s="27">
        <f t="shared" si="1"/>
        <v>2.4031559108155944</v>
      </c>
      <c r="O9" s="152">
        <f t="shared" si="1"/>
        <v>2.465120415487128</v>
      </c>
      <c r="P9" s="52">
        <f t="shared" si="7"/>
        <v>2.578463777262948E-2</v>
      </c>
    </row>
    <row r="10" spans="1:19" ht="20.100000000000001" customHeight="1" x14ac:dyDescent="0.25">
      <c r="A10" s="8" t="s">
        <v>163</v>
      </c>
      <c r="B10" s="19">
        <v>34782.279999999992</v>
      </c>
      <c r="C10" s="140">
        <v>42031.630000000005</v>
      </c>
      <c r="D10" s="247">
        <f t="shared" si="2"/>
        <v>0.10088841538705634</v>
      </c>
      <c r="E10" s="215">
        <f t="shared" si="3"/>
        <v>9.4859357104185915E-2</v>
      </c>
      <c r="F10" s="52">
        <f t="shared" si="4"/>
        <v>0.20842078207639106</v>
      </c>
      <c r="H10" s="19">
        <v>7806.1570000000002</v>
      </c>
      <c r="I10" s="140">
        <v>9286.4280000000017</v>
      </c>
      <c r="J10" s="247">
        <f t="shared" si="5"/>
        <v>8.6710922041806318E-2</v>
      </c>
      <c r="K10" s="215">
        <f t="shared" si="6"/>
        <v>8.3685702451148147E-2</v>
      </c>
      <c r="L10" s="52">
        <f t="shared" si="0"/>
        <v>0.18962864825803549</v>
      </c>
      <c r="N10" s="27">
        <f t="shared" si="1"/>
        <v>2.2442913460532208</v>
      </c>
      <c r="O10" s="152">
        <f t="shared" si="1"/>
        <v>2.2093904043216979</v>
      </c>
      <c r="P10" s="52">
        <f t="shared" si="7"/>
        <v>-1.5550985300058846E-2</v>
      </c>
    </row>
    <row r="11" spans="1:19" ht="20.100000000000001" customHeight="1" x14ac:dyDescent="0.25">
      <c r="A11" s="8" t="s">
        <v>160</v>
      </c>
      <c r="B11" s="19">
        <v>21863</v>
      </c>
      <c r="C11" s="140">
        <v>23814.80000000001</v>
      </c>
      <c r="D11" s="247">
        <f t="shared" si="2"/>
        <v>6.341514775935371E-2</v>
      </c>
      <c r="E11" s="215">
        <f t="shared" si="3"/>
        <v>5.3746586024971371E-2</v>
      </c>
      <c r="F11" s="52">
        <f t="shared" si="4"/>
        <v>8.9274116086539373E-2</v>
      </c>
      <c r="H11" s="19">
        <v>6448.0960000000014</v>
      </c>
      <c r="I11" s="140">
        <v>6882.2620000000006</v>
      </c>
      <c r="J11" s="247">
        <f t="shared" si="5"/>
        <v>7.1625557822380892E-2</v>
      </c>
      <c r="K11" s="215">
        <f t="shared" si="6"/>
        <v>6.2020287017014904E-2</v>
      </c>
      <c r="L11" s="52">
        <f t="shared" si="0"/>
        <v>6.733243425656181E-2</v>
      </c>
      <c r="N11" s="27">
        <f t="shared" si="1"/>
        <v>2.9493189406760285</v>
      </c>
      <c r="O11" s="152">
        <f t="shared" si="1"/>
        <v>2.8899096360246563</v>
      </c>
      <c r="P11" s="52">
        <f t="shared" si="7"/>
        <v>-2.0143397796697656E-2</v>
      </c>
    </row>
    <row r="12" spans="1:19" ht="20.100000000000001" customHeight="1" x14ac:dyDescent="0.25">
      <c r="A12" s="8" t="s">
        <v>166</v>
      </c>
      <c r="B12" s="19">
        <v>32181.239999999998</v>
      </c>
      <c r="C12" s="140">
        <v>32241.149999999998</v>
      </c>
      <c r="D12" s="247">
        <f t="shared" si="2"/>
        <v>9.3343918477758039E-2</v>
      </c>
      <c r="E12" s="215">
        <f t="shared" si="3"/>
        <v>7.2763648740237372E-2</v>
      </c>
      <c r="F12" s="52">
        <f t="shared" si="4"/>
        <v>1.8616436159700452E-3</v>
      </c>
      <c r="H12" s="19">
        <v>6605.0319999999992</v>
      </c>
      <c r="I12" s="140">
        <v>6496.875</v>
      </c>
      <c r="J12" s="247">
        <f t="shared" si="5"/>
        <v>7.3368805525642899E-2</v>
      </c>
      <c r="K12" s="215">
        <f t="shared" si="6"/>
        <v>5.8547328220528175E-2</v>
      </c>
      <c r="L12" s="52">
        <f t="shared" si="0"/>
        <v>-1.6374939591511328E-2</v>
      </c>
      <c r="N12" s="27">
        <f t="shared" si="1"/>
        <v>2.0524479479348838</v>
      </c>
      <c r="O12" s="152">
        <f t="shared" si="1"/>
        <v>2.0150878613200836</v>
      </c>
      <c r="P12" s="52">
        <f t="shared" si="7"/>
        <v>-1.8202696274169077E-2</v>
      </c>
    </row>
    <row r="13" spans="1:19" ht="20.100000000000001" customHeight="1" x14ac:dyDescent="0.25">
      <c r="A13" s="8" t="s">
        <v>169</v>
      </c>
      <c r="B13" s="19">
        <v>20768.09</v>
      </c>
      <c r="C13" s="140">
        <v>24353.790000000005</v>
      </c>
      <c r="D13" s="247">
        <f t="shared" si="2"/>
        <v>6.0239285369325171E-2</v>
      </c>
      <c r="E13" s="215">
        <f t="shared" si="3"/>
        <v>5.4963009106483669E-2</v>
      </c>
      <c r="F13" s="52">
        <f t="shared" si="4"/>
        <v>0.17265429801199841</v>
      </c>
      <c r="H13" s="19">
        <v>4813.2519999999995</v>
      </c>
      <c r="I13" s="140">
        <v>5457.659999999998</v>
      </c>
      <c r="J13" s="247">
        <f t="shared" si="5"/>
        <v>5.3465683426501459E-2</v>
      </c>
      <c r="K13" s="215">
        <f t="shared" si="6"/>
        <v>4.9182324015168477E-2</v>
      </c>
      <c r="L13" s="52">
        <f t="shared" si="0"/>
        <v>0.13388204066606083</v>
      </c>
      <c r="N13" s="27">
        <f t="shared" si="1"/>
        <v>2.3176190010732807</v>
      </c>
      <c r="O13" s="152">
        <f t="shared" si="1"/>
        <v>2.2409900060729755</v>
      </c>
      <c r="P13" s="52">
        <f t="shared" si="7"/>
        <v>-3.3063672227755546E-2</v>
      </c>
    </row>
    <row r="14" spans="1:19" ht="20.100000000000001" customHeight="1" x14ac:dyDescent="0.25">
      <c r="A14" s="8" t="s">
        <v>158</v>
      </c>
      <c r="B14" s="19">
        <v>22289.749999999996</v>
      </c>
      <c r="C14" s="140">
        <v>21984.059999999998</v>
      </c>
      <c r="D14" s="247">
        <f t="shared" si="2"/>
        <v>6.4652965730643289E-2</v>
      </c>
      <c r="E14" s="215">
        <f t="shared" si="3"/>
        <v>4.96148685677869E-2</v>
      </c>
      <c r="F14" s="52">
        <f t="shared" si="4"/>
        <v>-1.37143754416267E-2</v>
      </c>
      <c r="H14" s="19">
        <v>5541.8620000000001</v>
      </c>
      <c r="I14" s="140">
        <v>5372.0809999999992</v>
      </c>
      <c r="J14" s="247">
        <f t="shared" si="5"/>
        <v>6.1559095448432417E-2</v>
      </c>
      <c r="K14" s="215">
        <f t="shared" si="6"/>
        <v>4.8411119120232909E-2</v>
      </c>
      <c r="L14" s="52">
        <f t="shared" si="0"/>
        <v>-3.0636093067636989E-2</v>
      </c>
      <c r="N14" s="27">
        <f t="shared" si="1"/>
        <v>2.4862827084197896</v>
      </c>
      <c r="O14" s="152">
        <f t="shared" si="1"/>
        <v>2.4436255177615052</v>
      </c>
      <c r="P14" s="52">
        <f t="shared" si="7"/>
        <v>-1.7157015376339135E-2</v>
      </c>
    </row>
    <row r="15" spans="1:19" ht="20.100000000000001" customHeight="1" x14ac:dyDescent="0.25">
      <c r="A15" s="8" t="s">
        <v>162</v>
      </c>
      <c r="B15" s="19">
        <v>14332.460000000001</v>
      </c>
      <c r="C15" s="140">
        <v>14319.880000000001</v>
      </c>
      <c r="D15" s="247">
        <f t="shared" si="2"/>
        <v>4.157229422563357E-2</v>
      </c>
      <c r="E15" s="215">
        <f t="shared" si="3"/>
        <v>3.2317914166285953E-2</v>
      </c>
      <c r="F15" s="52">
        <f t="shared" si="4"/>
        <v>-8.7772789876964087E-4</v>
      </c>
      <c r="H15" s="19">
        <v>5152.4039999999986</v>
      </c>
      <c r="I15" s="140">
        <v>5362.3980000000001</v>
      </c>
      <c r="J15" s="247">
        <f t="shared" si="5"/>
        <v>5.7232989494304422E-2</v>
      </c>
      <c r="K15" s="215">
        <f t="shared" si="6"/>
        <v>4.8323859664085249E-2</v>
      </c>
      <c r="L15" s="52">
        <f t="shared" si="0"/>
        <v>4.0756509000459115E-2</v>
      </c>
      <c r="N15" s="27">
        <f t="shared" si="1"/>
        <v>3.5949195043977085</v>
      </c>
      <c r="O15" s="152">
        <f t="shared" si="1"/>
        <v>3.7447227211401213</v>
      </c>
      <c r="P15" s="52">
        <f t="shared" si="7"/>
        <v>4.1670812533954299E-2</v>
      </c>
    </row>
    <row r="16" spans="1:19" ht="20.100000000000001" customHeight="1" x14ac:dyDescent="0.25">
      <c r="A16" s="8" t="s">
        <v>171</v>
      </c>
      <c r="B16" s="19">
        <v>6222.5499999999993</v>
      </c>
      <c r="C16" s="140">
        <v>10370.679999999998</v>
      </c>
      <c r="D16" s="247">
        <f t="shared" si="2"/>
        <v>1.8048937826005872E-2</v>
      </c>
      <c r="E16" s="215">
        <f t="shared" si="3"/>
        <v>2.3405136501564144E-2</v>
      </c>
      <c r="F16" s="52">
        <f t="shared" si="4"/>
        <v>0.66662863295594244</v>
      </c>
      <c r="H16" s="19">
        <v>2186.13</v>
      </c>
      <c r="I16" s="140">
        <v>3321.0369999999998</v>
      </c>
      <c r="J16" s="247">
        <f t="shared" si="5"/>
        <v>2.428356847079223E-2</v>
      </c>
      <c r="K16" s="215">
        <f t="shared" si="6"/>
        <v>2.992790276425485E-2</v>
      </c>
      <c r="L16" s="52">
        <f t="shared" si="0"/>
        <v>0.51913975838582316</v>
      </c>
      <c r="N16" s="27">
        <f t="shared" si="1"/>
        <v>3.5132381419193104</v>
      </c>
      <c r="O16" s="152">
        <f t="shared" si="1"/>
        <v>3.202332923202722</v>
      </c>
      <c r="P16" s="52">
        <f t="shared" si="7"/>
        <v>-8.8495344225865191E-2</v>
      </c>
    </row>
    <row r="17" spans="1:16" ht="20.100000000000001" customHeight="1" x14ac:dyDescent="0.25">
      <c r="A17" s="8" t="s">
        <v>168</v>
      </c>
      <c r="B17" s="19">
        <v>7195.6</v>
      </c>
      <c r="C17" s="140">
        <v>6596.23</v>
      </c>
      <c r="D17" s="247">
        <f t="shared" si="2"/>
        <v>2.0871336834707294E-2</v>
      </c>
      <c r="E17" s="215">
        <f t="shared" si="3"/>
        <v>1.4886744509107645E-2</v>
      </c>
      <c r="F17" s="52">
        <f t="shared" si="4"/>
        <v>-8.329673689476913E-2</v>
      </c>
      <c r="H17" s="19">
        <v>2247.5250000000001</v>
      </c>
      <c r="I17" s="140">
        <v>2102.123</v>
      </c>
      <c r="J17" s="247">
        <f t="shared" si="5"/>
        <v>2.4965545153910019E-2</v>
      </c>
      <c r="K17" s="215">
        <f t="shared" si="6"/>
        <v>1.8943520575803192E-2</v>
      </c>
      <c r="L17" s="52">
        <f t="shared" si="0"/>
        <v>-6.469427481340588E-2</v>
      </c>
      <c r="N17" s="27">
        <f t="shared" si="1"/>
        <v>3.1234712880093389</v>
      </c>
      <c r="O17" s="152">
        <f t="shared" si="1"/>
        <v>3.1868552188143835</v>
      </c>
      <c r="P17" s="52">
        <f t="shared" si="7"/>
        <v>2.0292784841137636E-2</v>
      </c>
    </row>
    <row r="18" spans="1:16" ht="20.100000000000001" customHeight="1" x14ac:dyDescent="0.25">
      <c r="A18" s="8" t="s">
        <v>161</v>
      </c>
      <c r="B18" s="19">
        <v>5816.4299999999985</v>
      </c>
      <c r="C18" s="140">
        <v>8735.86</v>
      </c>
      <c r="D18" s="247">
        <f t="shared" si="2"/>
        <v>1.6870958600463688E-2</v>
      </c>
      <c r="E18" s="215">
        <f t="shared" si="3"/>
        <v>1.9715582368615578E-2</v>
      </c>
      <c r="F18" s="52">
        <f t="shared" si="4"/>
        <v>0.50192815868152851</v>
      </c>
      <c r="H18" s="19">
        <v>1467.9599999999998</v>
      </c>
      <c r="I18" s="140">
        <v>2099.4880000000003</v>
      </c>
      <c r="J18" s="247">
        <f t="shared" si="5"/>
        <v>1.6306124142838788E-2</v>
      </c>
      <c r="K18" s="215">
        <f t="shared" si="6"/>
        <v>1.8919774973515772E-2</v>
      </c>
      <c r="L18" s="52">
        <f t="shared" si="0"/>
        <v>0.43020790757241378</v>
      </c>
      <c r="N18" s="27">
        <f t="shared" si="1"/>
        <v>2.5238161552705014</v>
      </c>
      <c r="O18" s="152">
        <f t="shared" si="1"/>
        <v>2.4032985876605166</v>
      </c>
      <c r="P18" s="52">
        <f t="shared" si="7"/>
        <v>-4.7752118298437535E-2</v>
      </c>
    </row>
    <row r="19" spans="1:16" ht="20.100000000000001" customHeight="1" x14ac:dyDescent="0.25">
      <c r="A19" s="8" t="s">
        <v>179</v>
      </c>
      <c r="B19" s="19">
        <v>4381.869999999999</v>
      </c>
      <c r="C19" s="140">
        <v>5566.36</v>
      </c>
      <c r="D19" s="247">
        <f t="shared" si="2"/>
        <v>1.2709917829770809E-2</v>
      </c>
      <c r="E19" s="215">
        <f t="shared" si="3"/>
        <v>1.2562475711992522E-2</v>
      </c>
      <c r="F19" s="52">
        <f t="shared" si="4"/>
        <v>0.27031609792166378</v>
      </c>
      <c r="H19" s="19">
        <v>1303.5119999999997</v>
      </c>
      <c r="I19" s="140">
        <v>1596.973</v>
      </c>
      <c r="J19" s="247">
        <f t="shared" si="5"/>
        <v>1.4479433018392919E-2</v>
      </c>
      <c r="K19" s="215">
        <f t="shared" si="6"/>
        <v>1.439130387922217E-2</v>
      </c>
      <c r="L19" s="52">
        <f t="shared" si="0"/>
        <v>0.2251310306310953</v>
      </c>
      <c r="N19" s="27">
        <f t="shared" si="1"/>
        <v>2.9747847380228079</v>
      </c>
      <c r="O19" s="152">
        <f t="shared" si="1"/>
        <v>2.8689718235974677</v>
      </c>
      <c r="P19" s="52">
        <f t="shared" si="7"/>
        <v>-3.5569939926365472E-2</v>
      </c>
    </row>
    <row r="20" spans="1:16" ht="20.100000000000001" customHeight="1" x14ac:dyDescent="0.25">
      <c r="A20" s="8" t="s">
        <v>173</v>
      </c>
      <c r="B20" s="19">
        <v>2002.7</v>
      </c>
      <c r="C20" s="140">
        <v>3030.2000000000003</v>
      </c>
      <c r="D20" s="247">
        <f t="shared" si="2"/>
        <v>5.8089702427689561E-3</v>
      </c>
      <c r="E20" s="215">
        <f t="shared" si="3"/>
        <v>6.838726547057636E-3</v>
      </c>
      <c r="F20" s="52">
        <f t="shared" si="4"/>
        <v>0.51305737254706152</v>
      </c>
      <c r="H20" s="19">
        <v>818.928</v>
      </c>
      <c r="I20" s="140">
        <v>1481.3239999999998</v>
      </c>
      <c r="J20" s="247">
        <f t="shared" si="5"/>
        <v>9.0966658710364603E-3</v>
      </c>
      <c r="K20" s="215">
        <f t="shared" si="6"/>
        <v>1.3349119758183077E-2</v>
      </c>
      <c r="L20" s="52">
        <f t="shared" si="0"/>
        <v>0.80885743313209446</v>
      </c>
      <c r="N20" s="27">
        <f t="shared" si="1"/>
        <v>4.0891196884206318</v>
      </c>
      <c r="O20" s="152">
        <f t="shared" si="1"/>
        <v>4.8885354102039456</v>
      </c>
      <c r="P20" s="52">
        <f t="shared" si="7"/>
        <v>0.19549824478042546</v>
      </c>
    </row>
    <row r="21" spans="1:16" ht="20.100000000000001" customHeight="1" x14ac:dyDescent="0.25">
      <c r="A21" s="8" t="s">
        <v>181</v>
      </c>
      <c r="B21" s="19">
        <v>4758.01</v>
      </c>
      <c r="C21" s="140">
        <v>7451.6100000000006</v>
      </c>
      <c r="D21" s="247">
        <f t="shared" si="2"/>
        <v>1.3800937986117302E-2</v>
      </c>
      <c r="E21" s="215">
        <f t="shared" si="3"/>
        <v>1.6817214416645816E-2</v>
      </c>
      <c r="F21" s="52">
        <f t="shared" si="4"/>
        <v>0.56611902875361764</v>
      </c>
      <c r="H21" s="19">
        <v>999.42599999999993</v>
      </c>
      <c r="I21" s="140">
        <v>1469.1030000000003</v>
      </c>
      <c r="J21" s="247">
        <f t="shared" si="5"/>
        <v>1.1101640662947762E-2</v>
      </c>
      <c r="K21" s="215">
        <f t="shared" si="6"/>
        <v>1.3238988826283809E-2</v>
      </c>
      <c r="L21" s="52">
        <f t="shared" si="0"/>
        <v>0.46994674943417564</v>
      </c>
      <c r="N21" s="27">
        <f t="shared" si="1"/>
        <v>2.1005126092631161</v>
      </c>
      <c r="O21" s="152">
        <f t="shared" si="1"/>
        <v>1.9715242746198474</v>
      </c>
      <c r="P21" s="52">
        <f t="shared" si="7"/>
        <v>-6.1408026818996028E-2</v>
      </c>
    </row>
    <row r="22" spans="1:16" ht="20.100000000000001" customHeight="1" x14ac:dyDescent="0.25">
      <c r="A22" s="8" t="s">
        <v>183</v>
      </c>
      <c r="B22" s="19">
        <v>6821.9699999999993</v>
      </c>
      <c r="C22" s="140">
        <v>6403.7200000000012</v>
      </c>
      <c r="D22" s="247">
        <f t="shared" si="2"/>
        <v>1.9787597107436227E-2</v>
      </c>
      <c r="E22" s="215">
        <f t="shared" si="3"/>
        <v>1.4452277065515124E-2</v>
      </c>
      <c r="F22" s="52">
        <f t="shared" si="4"/>
        <v>-6.1309269902974979E-2</v>
      </c>
      <c r="H22" s="19">
        <v>1505.799</v>
      </c>
      <c r="I22" s="140">
        <v>1388.5459999999998</v>
      </c>
      <c r="J22" s="247">
        <f t="shared" si="5"/>
        <v>1.6726440385407302E-2</v>
      </c>
      <c r="K22" s="215">
        <f t="shared" si="6"/>
        <v>1.2513040255707784E-2</v>
      </c>
      <c r="L22" s="52">
        <f t="shared" ref="L22" si="8">(I22-H22)/H22</f>
        <v>-7.7867630407511337E-2</v>
      </c>
      <c r="N22" s="27">
        <f t="shared" ref="N22" si="9">(H22/B22)*10</f>
        <v>2.2072788358787858</v>
      </c>
      <c r="O22" s="152">
        <f t="shared" ref="O22" si="10">(I22/C22)*10</f>
        <v>2.1683427757615878</v>
      </c>
      <c r="P22" s="52">
        <f t="shared" ref="P22" si="11">(O22-N22)/N22</f>
        <v>-1.7639846622140208E-2</v>
      </c>
    </row>
    <row r="23" spans="1:16" ht="20.100000000000001" customHeight="1" x14ac:dyDescent="0.25">
      <c r="A23" s="8" t="s">
        <v>196</v>
      </c>
      <c r="B23" s="19">
        <v>4152.13</v>
      </c>
      <c r="C23" s="140">
        <v>5029.38</v>
      </c>
      <c r="D23" s="247">
        <f t="shared" si="2"/>
        <v>1.2043541026668131E-2</v>
      </c>
      <c r="E23" s="215">
        <f t="shared" si="3"/>
        <v>1.1350588912032451E-2</v>
      </c>
      <c r="F23" s="52">
        <f t="shared" si="4"/>
        <v>0.21127710355889628</v>
      </c>
      <c r="H23" s="19">
        <v>995.40599999999984</v>
      </c>
      <c r="I23" s="140">
        <v>1176.7749999999999</v>
      </c>
      <c r="J23" s="247">
        <f t="shared" si="5"/>
        <v>1.1056986435956418E-2</v>
      </c>
      <c r="K23" s="215">
        <f t="shared" si="6"/>
        <v>1.0604641795742113E-2</v>
      </c>
      <c r="L23" s="52">
        <f t="shared" si="0"/>
        <v>0.18220605461490091</v>
      </c>
      <c r="N23" s="27">
        <f t="shared" si="1"/>
        <v>2.3973382336294859</v>
      </c>
      <c r="O23" s="152">
        <f t="shared" si="1"/>
        <v>2.3398013274001963</v>
      </c>
      <c r="P23" s="52">
        <f t="shared" si="7"/>
        <v>-2.4000328957412397E-2</v>
      </c>
    </row>
    <row r="24" spans="1:16" ht="20.100000000000001" customHeight="1" x14ac:dyDescent="0.25">
      <c r="A24" s="8" t="s">
        <v>175</v>
      </c>
      <c r="B24" s="19">
        <v>2276.38</v>
      </c>
      <c r="C24" s="140">
        <v>2602.63</v>
      </c>
      <c r="D24" s="247">
        <f t="shared" si="2"/>
        <v>6.6027980632318347E-3</v>
      </c>
      <c r="E24" s="215">
        <f t="shared" si="3"/>
        <v>5.873762416067789E-3</v>
      </c>
      <c r="F24" s="52">
        <f t="shared" si="4"/>
        <v>0.14331965664783558</v>
      </c>
      <c r="H24" s="19">
        <v>689.15300000000002</v>
      </c>
      <c r="I24" s="140">
        <v>780.61400000000003</v>
      </c>
      <c r="J24" s="247">
        <f t="shared" si="5"/>
        <v>7.655123008399262E-3</v>
      </c>
      <c r="K24" s="215">
        <f t="shared" si="6"/>
        <v>7.0345918724832148E-3</v>
      </c>
      <c r="L24" s="52">
        <f t="shared" si="0"/>
        <v>0.13271508649022787</v>
      </c>
      <c r="N24" s="27">
        <f t="shared" si="1"/>
        <v>3.0274075505847002</v>
      </c>
      <c r="O24" s="152">
        <f t="shared" si="1"/>
        <v>2.9993276032321154</v>
      </c>
      <c r="P24" s="52">
        <f t="shared" si="7"/>
        <v>-9.2752452001916789E-3</v>
      </c>
    </row>
    <row r="25" spans="1:16" ht="20.100000000000001" customHeight="1" x14ac:dyDescent="0.25">
      <c r="A25" s="8" t="s">
        <v>177</v>
      </c>
      <c r="B25" s="19">
        <v>5341.04</v>
      </c>
      <c r="C25" s="140">
        <v>3227.7000000000003</v>
      </c>
      <c r="D25" s="247">
        <f t="shared" si="2"/>
        <v>1.5492056935855945E-2</v>
      </c>
      <c r="E25" s="215">
        <f t="shared" si="3"/>
        <v>7.2844557045534724E-3</v>
      </c>
      <c r="F25" s="52">
        <f t="shared" si="4"/>
        <v>-0.39567949313242357</v>
      </c>
      <c r="H25" s="19">
        <v>1377.9749999999999</v>
      </c>
      <c r="I25" s="140">
        <v>742.7349999999999</v>
      </c>
      <c r="J25" s="247">
        <f t="shared" si="5"/>
        <v>1.5306569263282568E-2</v>
      </c>
      <c r="K25" s="215">
        <f t="shared" si="6"/>
        <v>6.6932409544394784E-3</v>
      </c>
      <c r="L25" s="52">
        <f t="shared" si="0"/>
        <v>-0.46099530107585412</v>
      </c>
      <c r="N25" s="27">
        <f t="shared" si="1"/>
        <v>2.5799750610368015</v>
      </c>
      <c r="O25" s="152">
        <f t="shared" si="1"/>
        <v>2.301127738017783</v>
      </c>
      <c r="P25" s="52">
        <f t="shared" si="7"/>
        <v>-0.10808140250276664</v>
      </c>
    </row>
    <row r="26" spans="1:16" ht="20.100000000000001" customHeight="1" x14ac:dyDescent="0.25">
      <c r="A26" s="8" t="s">
        <v>165</v>
      </c>
      <c r="B26" s="19">
        <v>2521.8900000000003</v>
      </c>
      <c r="C26" s="140">
        <v>2190.1</v>
      </c>
      <c r="D26" s="247">
        <f t="shared" si="2"/>
        <v>7.3149168450275144E-3</v>
      </c>
      <c r="E26" s="215">
        <f t="shared" si="3"/>
        <v>4.9427414067424354E-3</v>
      </c>
      <c r="F26" s="52">
        <f t="shared" si="4"/>
        <v>-0.13156402539365333</v>
      </c>
      <c r="H26" s="19">
        <v>802.42900000000009</v>
      </c>
      <c r="I26" s="140">
        <v>717.05599999999993</v>
      </c>
      <c r="J26" s="247">
        <f t="shared" si="5"/>
        <v>8.9133947040886587E-3</v>
      </c>
      <c r="K26" s="215">
        <f t="shared" si="6"/>
        <v>6.4618317244058178E-3</v>
      </c>
      <c r="L26" s="52">
        <f t="shared" si="0"/>
        <v>-0.10639321360519143</v>
      </c>
      <c r="N26" s="27">
        <f t="shared" si="1"/>
        <v>3.1818556717382593</v>
      </c>
      <c r="O26" s="152">
        <f t="shared" si="1"/>
        <v>3.2740788091867952</v>
      </c>
      <c r="P26" s="52">
        <f t="shared" si="7"/>
        <v>2.8984073120498891E-2</v>
      </c>
    </row>
    <row r="27" spans="1:16" ht="20.100000000000001" customHeight="1" x14ac:dyDescent="0.25">
      <c r="A27" s="8" t="s">
        <v>172</v>
      </c>
      <c r="B27" s="19">
        <v>499.34999999999997</v>
      </c>
      <c r="C27" s="140">
        <v>497.56</v>
      </c>
      <c r="D27" s="247">
        <f t="shared" si="2"/>
        <v>1.4483993062998342E-3</v>
      </c>
      <c r="E27" s="215">
        <f t="shared" si="3"/>
        <v>1.1229215169803965E-3</v>
      </c>
      <c r="F27" s="52">
        <f t="shared" si="4"/>
        <v>-3.5846600580754255E-3</v>
      </c>
      <c r="H27" s="19">
        <v>617.28600000000006</v>
      </c>
      <c r="I27" s="140">
        <v>675.9670000000001</v>
      </c>
      <c r="J27" s="247">
        <f t="shared" si="5"/>
        <v>6.8568231747706924E-3</v>
      </c>
      <c r="K27" s="215">
        <f t="shared" si="6"/>
        <v>6.0915535261561555E-3</v>
      </c>
      <c r="L27" s="52">
        <f t="shared" si="0"/>
        <v>9.5062904391157471E-2</v>
      </c>
      <c r="N27" s="27">
        <f t="shared" si="1"/>
        <v>12.361790327425656</v>
      </c>
      <c r="O27" s="152">
        <f t="shared" si="1"/>
        <v>13.585637913015518</v>
      </c>
      <c r="P27" s="52">
        <f t="shared" si="7"/>
        <v>9.9002454593866945E-2</v>
      </c>
    </row>
    <row r="28" spans="1:16" ht="20.100000000000001" customHeight="1" x14ac:dyDescent="0.25">
      <c r="A28" s="8" t="s">
        <v>186</v>
      </c>
      <c r="B28" s="19">
        <v>1865.6000000000001</v>
      </c>
      <c r="C28" s="140">
        <v>2250.7299999999996</v>
      </c>
      <c r="D28" s="247">
        <f t="shared" si="2"/>
        <v>5.4113021845057993E-3</v>
      </c>
      <c r="E28" s="215">
        <f t="shared" si="3"/>
        <v>5.0795746159524218E-3</v>
      </c>
      <c r="F28" s="52">
        <f t="shared" si="4"/>
        <v>0.2064376072041163</v>
      </c>
      <c r="H28" s="19">
        <v>514.92599999999993</v>
      </c>
      <c r="I28" s="140">
        <v>577.40600000000006</v>
      </c>
      <c r="J28" s="247">
        <f t="shared" si="5"/>
        <v>5.7198065889911207E-3</v>
      </c>
      <c r="K28" s="215">
        <f t="shared" si="6"/>
        <v>5.2033598612413346E-3</v>
      </c>
      <c r="L28" s="52">
        <f t="shared" si="0"/>
        <v>0.12133782329888206</v>
      </c>
      <c r="N28" s="27">
        <f t="shared" si="1"/>
        <v>2.76010934819897</v>
      </c>
      <c r="O28" s="152">
        <f t="shared" si="1"/>
        <v>2.5654165537403428</v>
      </c>
      <c r="P28" s="52">
        <f t="shared" si="7"/>
        <v>-7.0538072915722838E-2</v>
      </c>
    </row>
    <row r="29" spans="1:16" ht="20.100000000000001" customHeight="1" x14ac:dyDescent="0.25">
      <c r="A29" s="8" t="s">
        <v>187</v>
      </c>
      <c r="B29" s="19">
        <v>2012.62</v>
      </c>
      <c r="C29" s="140">
        <v>2249.4300000000003</v>
      </c>
      <c r="D29" s="247">
        <f t="shared" si="2"/>
        <v>5.8377438907483174E-3</v>
      </c>
      <c r="E29" s="215">
        <f t="shared" si="3"/>
        <v>5.0766407025106793E-3</v>
      </c>
      <c r="F29" s="52">
        <f t="shared" si="4"/>
        <v>0.11766254931382994</v>
      </c>
      <c r="H29" s="19">
        <v>465.20800000000003</v>
      </c>
      <c r="I29" s="140">
        <v>525.42200000000003</v>
      </c>
      <c r="J29" s="247">
        <f t="shared" si="5"/>
        <v>5.167538216464854E-3</v>
      </c>
      <c r="K29" s="215">
        <f t="shared" si="6"/>
        <v>4.7349001309531669E-3</v>
      </c>
      <c r="L29" s="52">
        <f t="shared" si="0"/>
        <v>0.12943457550171106</v>
      </c>
      <c r="N29" s="27">
        <f t="shared" ref="N29" si="12">(H29/B29)*10</f>
        <v>2.3114547207123057</v>
      </c>
      <c r="O29" s="152">
        <f t="shared" ref="O29" si="13">(I29/C29)*10</f>
        <v>2.3358006250472343</v>
      </c>
      <c r="P29" s="52">
        <f t="shared" ref="P29" si="14">(O29-N29)/N29</f>
        <v>1.0532719553955201E-2</v>
      </c>
    </row>
    <row r="30" spans="1:16" ht="20.100000000000001" customHeight="1" x14ac:dyDescent="0.25">
      <c r="A30" s="8" t="s">
        <v>170</v>
      </c>
      <c r="B30" s="19">
        <v>2060.2400000000002</v>
      </c>
      <c r="C30" s="140">
        <v>1563.22</v>
      </c>
      <c r="D30" s="247">
        <f t="shared" si="2"/>
        <v>5.9758690033266662E-3</v>
      </c>
      <c r="E30" s="215">
        <f t="shared" si="3"/>
        <v>3.5279632080032464E-3</v>
      </c>
      <c r="F30" s="52">
        <f t="shared" si="4"/>
        <v>-0.24124373859356199</v>
      </c>
      <c r="H30" s="19">
        <v>539.46500000000003</v>
      </c>
      <c r="I30" s="140">
        <v>445.78199999999998</v>
      </c>
      <c r="J30" s="247">
        <f t="shared" si="5"/>
        <v>5.9923862099216111E-3</v>
      </c>
      <c r="K30" s="215">
        <f t="shared" si="6"/>
        <v>4.0172152102054435E-3</v>
      </c>
      <c r="L30" s="52">
        <f t="shared" si="0"/>
        <v>-0.1736590881706877</v>
      </c>
      <c r="N30" s="27">
        <f t="shared" si="1"/>
        <v>2.6184570729623728</v>
      </c>
      <c r="O30" s="152">
        <f t="shared" si="1"/>
        <v>2.8516907409065899</v>
      </c>
      <c r="P30" s="52">
        <f t="shared" si="7"/>
        <v>8.9072939309388727E-2</v>
      </c>
    </row>
    <row r="31" spans="1:16" ht="20.100000000000001" customHeight="1" x14ac:dyDescent="0.25">
      <c r="A31" s="8" t="s">
        <v>200</v>
      </c>
      <c r="B31" s="19">
        <v>1139.6099999999999</v>
      </c>
      <c r="C31" s="140">
        <v>1665.2800000000002</v>
      </c>
      <c r="D31" s="247">
        <f t="shared" si="2"/>
        <v>3.3055178400968337E-3</v>
      </c>
      <c r="E31" s="215">
        <f t="shared" si="3"/>
        <v>3.758297981745146E-3</v>
      </c>
      <c r="F31" s="52">
        <f t="shared" si="4"/>
        <v>0.4612718386114551</v>
      </c>
      <c r="H31" s="19">
        <v>288.05399999999997</v>
      </c>
      <c r="I31" s="140">
        <v>442.23099999999999</v>
      </c>
      <c r="J31" s="247">
        <f t="shared" si="5"/>
        <v>3.1997086322796834E-3</v>
      </c>
      <c r="K31" s="215">
        <f t="shared" si="6"/>
        <v>3.9852149697034954E-3</v>
      </c>
      <c r="L31" s="52">
        <f t="shared" si="0"/>
        <v>0.5352364487214204</v>
      </c>
      <c r="N31" s="27">
        <f t="shared" si="1"/>
        <v>2.5276541974886149</v>
      </c>
      <c r="O31" s="152">
        <f t="shared" si="1"/>
        <v>2.6555954554189083</v>
      </c>
      <c r="P31" s="52">
        <f t="shared" si="7"/>
        <v>5.061659860649103E-2</v>
      </c>
    </row>
    <row r="32" spans="1:16" ht="20.100000000000001" customHeight="1" thickBot="1" x14ac:dyDescent="0.3">
      <c r="A32" s="8" t="s">
        <v>17</v>
      </c>
      <c r="B32" s="19">
        <f>B33-SUM(B7:B31)</f>
        <v>19039.390000000014</v>
      </c>
      <c r="C32" s="140">
        <f>C33-SUM(C7:C31)</f>
        <v>18583.980000000098</v>
      </c>
      <c r="D32" s="247">
        <f t="shared" si="2"/>
        <v>5.5225071129212017E-2</v>
      </c>
      <c r="E32" s="215">
        <f t="shared" si="3"/>
        <v>4.1941375940858304E-2</v>
      </c>
      <c r="F32" s="52">
        <f t="shared" si="4"/>
        <v>-2.3919358760964286E-2</v>
      </c>
      <c r="H32" s="19">
        <f>H33-SUM(H7:H31)</f>
        <v>5265.3239999999496</v>
      </c>
      <c r="I32" s="140">
        <f>I33-SUM(I7:I31)</f>
        <v>5355.0899999999674</v>
      </c>
      <c r="J32" s="247">
        <f t="shared" si="5"/>
        <v>5.8487306736060708E-2</v>
      </c>
      <c r="K32" s="215">
        <f t="shared" si="6"/>
        <v>4.8258002790644169E-2</v>
      </c>
      <c r="L32" s="52">
        <f t="shared" si="0"/>
        <v>1.7048523509667908E-2</v>
      </c>
      <c r="N32" s="27">
        <f t="shared" si="1"/>
        <v>2.7654898607570648</v>
      </c>
      <c r="O32" s="152">
        <f t="shared" si="1"/>
        <v>2.8815625070625019</v>
      </c>
      <c r="P32" s="52">
        <f t="shared" si="7"/>
        <v>4.1971821322701122E-2</v>
      </c>
    </row>
    <row r="33" spans="1:16" ht="26.25" customHeight="1" thickBot="1" x14ac:dyDescent="0.3">
      <c r="A33" s="12" t="s">
        <v>18</v>
      </c>
      <c r="B33" s="17">
        <v>344759.89999999985</v>
      </c>
      <c r="C33" s="145">
        <v>443094.19</v>
      </c>
      <c r="D33" s="243">
        <f>SUM(D7:D32)</f>
        <v>1.0000000000000004</v>
      </c>
      <c r="E33" s="244">
        <f>SUM(E7:E32)</f>
        <v>1</v>
      </c>
      <c r="F33" s="57">
        <f t="shared" si="4"/>
        <v>0.28522542789924293</v>
      </c>
      <c r="G33" s="1"/>
      <c r="H33" s="17">
        <v>90025.071999999986</v>
      </c>
      <c r="I33" s="145">
        <v>110967.916</v>
      </c>
      <c r="J33" s="243">
        <f>SUM(J7:J32)</f>
        <v>0.99999999999999956</v>
      </c>
      <c r="K33" s="244">
        <f>SUM(K7:K32)</f>
        <v>0.99999999999999978</v>
      </c>
      <c r="L33" s="57">
        <f t="shared" si="0"/>
        <v>0.23263346015430031</v>
      </c>
      <c r="N33" s="29">
        <f t="shared" si="1"/>
        <v>2.6112396482305518</v>
      </c>
      <c r="O33" s="146">
        <f t="shared" si="1"/>
        <v>2.5043866181138599</v>
      </c>
      <c r="P33" s="57">
        <f t="shared" si="7"/>
        <v>-4.0920422677060093E-2</v>
      </c>
    </row>
    <row r="35" spans="1:16" ht="15.75" thickBot="1" x14ac:dyDescent="0.3"/>
    <row r="36" spans="1:16" x14ac:dyDescent="0.25">
      <c r="A36" s="375" t="s">
        <v>2</v>
      </c>
      <c r="B36" s="360" t="s">
        <v>1</v>
      </c>
      <c r="C36" s="362"/>
      <c r="D36" s="360" t="s">
        <v>104</v>
      </c>
      <c r="E36" s="362"/>
      <c r="F36" s="130" t="s">
        <v>0</v>
      </c>
      <c r="H36" s="373" t="s">
        <v>19</v>
      </c>
      <c r="I36" s="374"/>
      <c r="J36" s="360" t="s">
        <v>104</v>
      </c>
      <c r="K36" s="361"/>
      <c r="L36" s="130" t="s">
        <v>0</v>
      </c>
      <c r="N36" s="371" t="s">
        <v>22</v>
      </c>
      <c r="O36" s="362"/>
      <c r="P36" s="130" t="s">
        <v>0</v>
      </c>
    </row>
    <row r="37" spans="1:16" x14ac:dyDescent="0.25">
      <c r="A37" s="376"/>
      <c r="B37" s="365" t="str">
        <f>B5</f>
        <v>jan-dez</v>
      </c>
      <c r="C37" s="367"/>
      <c r="D37" s="365" t="str">
        <f>B5</f>
        <v>jan-dez</v>
      </c>
      <c r="E37" s="367"/>
      <c r="F37" s="131" t="str">
        <f>F5</f>
        <v>2024/2023</v>
      </c>
      <c r="H37" s="368" t="str">
        <f>B5</f>
        <v>jan-dez</v>
      </c>
      <c r="I37" s="367"/>
      <c r="J37" s="365" t="str">
        <f>B5</f>
        <v>jan-dez</v>
      </c>
      <c r="K37" s="366"/>
      <c r="L37" s="131" t="str">
        <f>L5</f>
        <v>2024/2023</v>
      </c>
      <c r="N37" s="368" t="str">
        <f>B5</f>
        <v>jan-dez</v>
      </c>
      <c r="O37" s="366"/>
      <c r="P37" s="131" t="str">
        <f>P5</f>
        <v>2024/2023</v>
      </c>
    </row>
    <row r="38" spans="1:16" ht="19.5" customHeight="1" thickBot="1" x14ac:dyDescent="0.3">
      <c r="A38" s="377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163</v>
      </c>
      <c r="B39" s="39">
        <v>34782.279999999992</v>
      </c>
      <c r="C39" s="147">
        <v>42031.630000000005</v>
      </c>
      <c r="D39" s="247">
        <f t="shared" ref="D39:D61" si="15">B39/$B$62</f>
        <v>0.23328474782619427</v>
      </c>
      <c r="E39" s="246">
        <f t="shared" ref="E39:E61" si="16">C39/$C$62</f>
        <v>0.25393562295882915</v>
      </c>
      <c r="F39" s="52">
        <f>(C39-B39)/B39</f>
        <v>0.20842078207639106</v>
      </c>
      <c r="H39" s="39">
        <v>7806.1570000000002</v>
      </c>
      <c r="I39" s="147">
        <v>9286.4280000000017</v>
      </c>
      <c r="J39" s="247">
        <f t="shared" ref="J39:J61" si="17">H39/$H$62</f>
        <v>0.21987065747637449</v>
      </c>
      <c r="K39" s="246">
        <f t="shared" ref="K39:K61" si="18">I39/$I$62</f>
        <v>0.24073360274932795</v>
      </c>
      <c r="L39" s="52">
        <f t="shared" ref="L39:L62" si="19">(I39-H39)/H39</f>
        <v>0.18962864825803549</v>
      </c>
      <c r="N39" s="27">
        <f t="shared" ref="N39:O62" si="20">(H39/B39)*10</f>
        <v>2.2442913460532208</v>
      </c>
      <c r="O39" s="151">
        <f t="shared" si="20"/>
        <v>2.2093904043216979</v>
      </c>
      <c r="P39" s="61">
        <f t="shared" si="7"/>
        <v>-1.5550985300058846E-2</v>
      </c>
    </row>
    <row r="40" spans="1:16" ht="20.100000000000001" customHeight="1" x14ac:dyDescent="0.25">
      <c r="A40" s="38" t="s">
        <v>166</v>
      </c>
      <c r="B40" s="19">
        <v>32181.239999999998</v>
      </c>
      <c r="C40" s="140">
        <v>32241.149999999998</v>
      </c>
      <c r="D40" s="247">
        <f t="shared" si="15"/>
        <v>0.21583957285532282</v>
      </c>
      <c r="E40" s="215">
        <f t="shared" si="16"/>
        <v>0.1947860815809202</v>
      </c>
      <c r="F40" s="52">
        <f t="shared" ref="F40:F62" si="21">(C40-B40)/B40</f>
        <v>1.8616436159700452E-3</v>
      </c>
      <c r="H40" s="19">
        <v>6605.0319999999992</v>
      </c>
      <c r="I40" s="140">
        <v>6496.875</v>
      </c>
      <c r="J40" s="247">
        <f t="shared" si="17"/>
        <v>0.18603939537630265</v>
      </c>
      <c r="K40" s="215">
        <f t="shared" si="18"/>
        <v>0.1684195608216679</v>
      </c>
      <c r="L40" s="52">
        <f t="shared" si="19"/>
        <v>-1.6374939591511328E-2</v>
      </c>
      <c r="N40" s="27">
        <f t="shared" si="20"/>
        <v>2.0524479479348838</v>
      </c>
      <c r="O40" s="152">
        <f t="shared" si="20"/>
        <v>2.0150878613200836</v>
      </c>
      <c r="P40" s="52">
        <f t="shared" si="7"/>
        <v>-1.8202696274169077E-2</v>
      </c>
    </row>
    <row r="41" spans="1:16" ht="20.100000000000001" customHeight="1" x14ac:dyDescent="0.25">
      <c r="A41" s="38" t="s">
        <v>169</v>
      </c>
      <c r="B41" s="19">
        <v>20768.09</v>
      </c>
      <c r="C41" s="140">
        <v>24353.790000000005</v>
      </c>
      <c r="D41" s="247">
        <f t="shared" si="15"/>
        <v>0.13929157716175328</v>
      </c>
      <c r="E41" s="215">
        <f t="shared" si="16"/>
        <v>0.14713430897299259</v>
      </c>
      <c r="F41" s="52">
        <f t="shared" si="21"/>
        <v>0.17265429801199841</v>
      </c>
      <c r="H41" s="19">
        <v>4813.2519999999995</v>
      </c>
      <c r="I41" s="140">
        <v>5457.659999999998</v>
      </c>
      <c r="J41" s="247">
        <f t="shared" si="17"/>
        <v>0.13557155996727641</v>
      </c>
      <c r="K41" s="215">
        <f t="shared" si="18"/>
        <v>0.14147981919214755</v>
      </c>
      <c r="L41" s="52">
        <f t="shared" si="19"/>
        <v>0.13388204066606083</v>
      </c>
      <c r="N41" s="27">
        <f t="shared" si="20"/>
        <v>2.3176190010732807</v>
      </c>
      <c r="O41" s="152">
        <f t="shared" si="20"/>
        <v>2.2409900060729755</v>
      </c>
      <c r="P41" s="52">
        <f t="shared" si="7"/>
        <v>-3.3063672227755546E-2</v>
      </c>
    </row>
    <row r="42" spans="1:16" ht="20.100000000000001" customHeight="1" x14ac:dyDescent="0.25">
      <c r="A42" s="38" t="s">
        <v>158</v>
      </c>
      <c r="B42" s="19">
        <v>22289.749999999996</v>
      </c>
      <c r="C42" s="140">
        <v>21984.059999999998</v>
      </c>
      <c r="D42" s="247">
        <f t="shared" si="15"/>
        <v>0.14949735060090696</v>
      </c>
      <c r="E42" s="215">
        <f t="shared" si="16"/>
        <v>0.13281749889938307</v>
      </c>
      <c r="F42" s="52">
        <f t="shared" si="21"/>
        <v>-1.37143754416267E-2</v>
      </c>
      <c r="H42" s="19">
        <v>5541.8620000000001</v>
      </c>
      <c r="I42" s="140">
        <v>5372.0809999999992</v>
      </c>
      <c r="J42" s="247">
        <f t="shared" si="17"/>
        <v>0.15609381691699717</v>
      </c>
      <c r="K42" s="215">
        <f t="shared" si="18"/>
        <v>0.13926134067816087</v>
      </c>
      <c r="L42" s="52">
        <f t="shared" si="19"/>
        <v>-3.0636093067636989E-2</v>
      </c>
      <c r="N42" s="27">
        <f t="shared" si="20"/>
        <v>2.4862827084197896</v>
      </c>
      <c r="O42" s="152">
        <f t="shared" si="20"/>
        <v>2.4436255177615052</v>
      </c>
      <c r="P42" s="52">
        <f t="shared" si="7"/>
        <v>-1.7157015376339135E-2</v>
      </c>
    </row>
    <row r="43" spans="1:16" ht="20.100000000000001" customHeight="1" x14ac:dyDescent="0.25">
      <c r="A43" s="38" t="s">
        <v>171</v>
      </c>
      <c r="B43" s="19">
        <v>6222.5499999999993</v>
      </c>
      <c r="C43" s="140">
        <v>10370.679999999998</v>
      </c>
      <c r="D43" s="247">
        <f t="shared" si="15"/>
        <v>4.1734642110462149E-2</v>
      </c>
      <c r="E43" s="215">
        <f t="shared" si="16"/>
        <v>6.2654840802192774E-2</v>
      </c>
      <c r="F43" s="52">
        <f t="shared" si="21"/>
        <v>0.66662863295594244</v>
      </c>
      <c r="H43" s="19">
        <v>2186.13</v>
      </c>
      <c r="I43" s="140">
        <v>3321.0369999999998</v>
      </c>
      <c r="J43" s="247">
        <f t="shared" si="17"/>
        <v>6.1575220742911857E-2</v>
      </c>
      <c r="K43" s="215">
        <f t="shared" si="18"/>
        <v>8.6091789208274663E-2</v>
      </c>
      <c r="L43" s="52">
        <f t="shared" si="19"/>
        <v>0.51913975838582316</v>
      </c>
      <c r="N43" s="27">
        <f t="shared" si="20"/>
        <v>3.5132381419193104</v>
      </c>
      <c r="O43" s="152">
        <f t="shared" si="20"/>
        <v>3.202332923202722</v>
      </c>
      <c r="P43" s="52">
        <f t="shared" si="7"/>
        <v>-8.8495344225865191E-2</v>
      </c>
    </row>
    <row r="44" spans="1:16" ht="20.100000000000001" customHeight="1" x14ac:dyDescent="0.25">
      <c r="A44" s="38" t="s">
        <v>161</v>
      </c>
      <c r="B44" s="19">
        <v>5816.4299999999985</v>
      </c>
      <c r="C44" s="140">
        <v>8735.86</v>
      </c>
      <c r="D44" s="247">
        <f t="shared" si="15"/>
        <v>3.9010795318728704E-2</v>
      </c>
      <c r="E44" s="215">
        <f t="shared" si="16"/>
        <v>5.277801625064546E-2</v>
      </c>
      <c r="F44" s="52">
        <f t="shared" si="21"/>
        <v>0.50192815868152851</v>
      </c>
      <c r="H44" s="19">
        <v>1467.9599999999998</v>
      </c>
      <c r="I44" s="140">
        <v>2099.4880000000003</v>
      </c>
      <c r="J44" s="247">
        <f t="shared" si="17"/>
        <v>4.1347020095678151E-2</v>
      </c>
      <c r="K44" s="215">
        <f t="shared" si="18"/>
        <v>5.4425373261816172E-2</v>
      </c>
      <c r="L44" s="52">
        <f t="shared" si="19"/>
        <v>0.43020790757241378</v>
      </c>
      <c r="N44" s="27">
        <f t="shared" si="20"/>
        <v>2.5238161552705014</v>
      </c>
      <c r="O44" s="152">
        <f t="shared" si="20"/>
        <v>2.4032985876605166</v>
      </c>
      <c r="P44" s="52">
        <f t="shared" si="7"/>
        <v>-4.7752118298437535E-2</v>
      </c>
    </row>
    <row r="45" spans="1:16" ht="20.100000000000001" customHeight="1" x14ac:dyDescent="0.25">
      <c r="A45" s="38" t="s">
        <v>183</v>
      </c>
      <c r="B45" s="19">
        <v>6821.9699999999993</v>
      </c>
      <c r="C45" s="140">
        <v>6403.7200000000012</v>
      </c>
      <c r="D45" s="247">
        <f t="shared" si="15"/>
        <v>4.5754951979222261E-2</v>
      </c>
      <c r="E45" s="215">
        <f t="shared" si="16"/>
        <v>3.8688307530636179E-2</v>
      </c>
      <c r="F45" s="52">
        <f t="shared" si="21"/>
        <v>-6.1309269902974979E-2</v>
      </c>
      <c r="H45" s="19">
        <v>1505.799</v>
      </c>
      <c r="I45" s="140">
        <v>1388.5459999999998</v>
      </c>
      <c r="J45" s="247">
        <f t="shared" si="17"/>
        <v>4.2412805194318698E-2</v>
      </c>
      <c r="K45" s="215">
        <f t="shared" si="18"/>
        <v>3.5995506686011911E-2</v>
      </c>
      <c r="L45" s="52">
        <f t="shared" si="19"/>
        <v>-7.7867630407511337E-2</v>
      </c>
      <c r="N45" s="27">
        <f t="shared" si="20"/>
        <v>2.2072788358787858</v>
      </c>
      <c r="O45" s="152">
        <f t="shared" si="20"/>
        <v>2.1683427757615878</v>
      </c>
      <c r="P45" s="52">
        <f t="shared" si="7"/>
        <v>-1.7639846622140208E-2</v>
      </c>
    </row>
    <row r="46" spans="1:16" ht="20.100000000000001" customHeight="1" x14ac:dyDescent="0.25">
      <c r="A46" s="38" t="s">
        <v>175</v>
      </c>
      <c r="B46" s="19">
        <v>2276.38</v>
      </c>
      <c r="C46" s="140">
        <v>2602.63</v>
      </c>
      <c r="D46" s="247">
        <f t="shared" si="15"/>
        <v>1.5267680389456709E-2</v>
      </c>
      <c r="E46" s="215">
        <f t="shared" si="16"/>
        <v>1.5723883903178092E-2</v>
      </c>
      <c r="F46" s="52">
        <f t="shared" si="21"/>
        <v>0.14331965664783558</v>
      </c>
      <c r="H46" s="19">
        <v>689.15300000000002</v>
      </c>
      <c r="I46" s="140">
        <v>780.61400000000003</v>
      </c>
      <c r="J46" s="247">
        <f t="shared" si="17"/>
        <v>1.9410898757457211E-2</v>
      </c>
      <c r="K46" s="215">
        <f t="shared" si="18"/>
        <v>2.0235985308513012E-2</v>
      </c>
      <c r="L46" s="52">
        <f t="shared" si="19"/>
        <v>0.13271508649022787</v>
      </c>
      <c r="N46" s="27">
        <f t="shared" si="20"/>
        <v>3.0274075505847002</v>
      </c>
      <c r="O46" s="152">
        <f t="shared" si="20"/>
        <v>2.9993276032321154</v>
      </c>
      <c r="P46" s="52">
        <f t="shared" si="7"/>
        <v>-9.2752452001916789E-3</v>
      </c>
    </row>
    <row r="47" spans="1:16" ht="20.100000000000001" customHeight="1" x14ac:dyDescent="0.25">
      <c r="A47" s="38" t="s">
        <v>177</v>
      </c>
      <c r="B47" s="19">
        <v>5341.04</v>
      </c>
      <c r="C47" s="140">
        <v>3227.7000000000003</v>
      </c>
      <c r="D47" s="247">
        <f t="shared" si="15"/>
        <v>3.5822354645227886E-2</v>
      </c>
      <c r="E47" s="215">
        <f t="shared" si="16"/>
        <v>1.9500267066116943E-2</v>
      </c>
      <c r="F47" s="52">
        <f t="shared" si="21"/>
        <v>-0.39567949313242357</v>
      </c>
      <c r="H47" s="19">
        <v>1377.9749999999999</v>
      </c>
      <c r="I47" s="140">
        <v>742.7349999999999</v>
      </c>
      <c r="J47" s="247">
        <f t="shared" si="17"/>
        <v>3.881247446547733E-2</v>
      </c>
      <c r="K47" s="215">
        <f t="shared" si="18"/>
        <v>1.9254041751900951E-2</v>
      </c>
      <c r="L47" s="52">
        <f t="shared" si="19"/>
        <v>-0.46099530107585412</v>
      </c>
      <c r="N47" s="27">
        <f t="shared" si="20"/>
        <v>2.5799750610368015</v>
      </c>
      <c r="O47" s="152">
        <f t="shared" si="20"/>
        <v>2.301127738017783</v>
      </c>
      <c r="P47" s="52">
        <f t="shared" si="7"/>
        <v>-0.10808140250276664</v>
      </c>
    </row>
    <row r="48" spans="1:16" ht="20.100000000000001" customHeight="1" x14ac:dyDescent="0.25">
      <c r="A48" s="38" t="s">
        <v>165</v>
      </c>
      <c r="B48" s="19">
        <v>2521.8900000000003</v>
      </c>
      <c r="C48" s="140">
        <v>2190.1</v>
      </c>
      <c r="D48" s="247">
        <f t="shared" si="15"/>
        <v>1.6914315930278329E-2</v>
      </c>
      <c r="E48" s="215">
        <f t="shared" si="16"/>
        <v>1.3231568888528274E-2</v>
      </c>
      <c r="F48" s="52">
        <f t="shared" si="21"/>
        <v>-0.13156402539365333</v>
      </c>
      <c r="H48" s="19">
        <v>802.42900000000009</v>
      </c>
      <c r="I48" s="140">
        <v>717.05599999999993</v>
      </c>
      <c r="J48" s="247">
        <f t="shared" si="17"/>
        <v>2.260146597206663E-2</v>
      </c>
      <c r="K48" s="215">
        <f t="shared" si="18"/>
        <v>1.8588360804931894E-2</v>
      </c>
      <c r="L48" s="52">
        <f t="shared" si="19"/>
        <v>-0.10639321360519143</v>
      </c>
      <c r="N48" s="27">
        <f t="shared" si="20"/>
        <v>3.1818556717382593</v>
      </c>
      <c r="O48" s="152">
        <f t="shared" si="20"/>
        <v>3.2740788091867952</v>
      </c>
      <c r="P48" s="52">
        <f t="shared" si="7"/>
        <v>2.8984073120498891E-2</v>
      </c>
    </row>
    <row r="49" spans="1:16" ht="20.100000000000001" customHeight="1" x14ac:dyDescent="0.25">
      <c r="A49" s="38" t="s">
        <v>186</v>
      </c>
      <c r="B49" s="19">
        <v>1865.6000000000001</v>
      </c>
      <c r="C49" s="140">
        <v>2250.7299999999996</v>
      </c>
      <c r="D49" s="247">
        <f t="shared" si="15"/>
        <v>1.2512578978277105E-2</v>
      </c>
      <c r="E49" s="215">
        <f t="shared" si="16"/>
        <v>1.3597867240983169E-2</v>
      </c>
      <c r="F49" s="52">
        <f t="shared" si="21"/>
        <v>0.2064376072041163</v>
      </c>
      <c r="H49" s="19">
        <v>514.92599999999993</v>
      </c>
      <c r="I49" s="140">
        <v>577.40600000000006</v>
      </c>
      <c r="J49" s="247">
        <f t="shared" si="17"/>
        <v>1.4503566629735938E-2</v>
      </c>
      <c r="K49" s="215">
        <f t="shared" si="18"/>
        <v>1.496819085110857E-2</v>
      </c>
      <c r="L49" s="52">
        <f t="shared" si="19"/>
        <v>0.12133782329888206</v>
      </c>
      <c r="N49" s="27">
        <f t="shared" si="20"/>
        <v>2.76010934819897</v>
      </c>
      <c r="O49" s="152">
        <f t="shared" si="20"/>
        <v>2.5654165537403428</v>
      </c>
      <c r="P49" s="52">
        <f t="shared" si="7"/>
        <v>-7.0538072915722838E-2</v>
      </c>
    </row>
    <row r="50" spans="1:16" ht="20.100000000000001" customHeight="1" x14ac:dyDescent="0.25">
      <c r="A50" s="38" t="s">
        <v>187</v>
      </c>
      <c r="B50" s="19">
        <v>2012.62</v>
      </c>
      <c r="C50" s="140">
        <v>2249.4300000000003</v>
      </c>
      <c r="D50" s="247">
        <f t="shared" si="15"/>
        <v>1.3498642100804065E-2</v>
      </c>
      <c r="E50" s="215">
        <f t="shared" si="16"/>
        <v>1.3590013243651961E-2</v>
      </c>
      <c r="F50" s="52">
        <f t="shared" si="21"/>
        <v>0.11766254931382994</v>
      </c>
      <c r="H50" s="19">
        <v>465.20800000000003</v>
      </c>
      <c r="I50" s="140">
        <v>525.42200000000003</v>
      </c>
      <c r="J50" s="247">
        <f t="shared" si="17"/>
        <v>1.3103193904922645E-2</v>
      </c>
      <c r="K50" s="215">
        <f t="shared" si="18"/>
        <v>1.3620601056052702E-2</v>
      </c>
      <c r="L50" s="52">
        <f t="shared" si="19"/>
        <v>0.12943457550171106</v>
      </c>
      <c r="N50" s="27">
        <f t="shared" si="20"/>
        <v>2.3114547207123057</v>
      </c>
      <c r="O50" s="152">
        <f t="shared" si="20"/>
        <v>2.3358006250472343</v>
      </c>
      <c r="P50" s="52">
        <f t="shared" si="7"/>
        <v>1.0532719553955201E-2</v>
      </c>
    </row>
    <row r="51" spans="1:16" ht="20.100000000000001" customHeight="1" x14ac:dyDescent="0.25">
      <c r="A51" s="38" t="s">
        <v>170</v>
      </c>
      <c r="B51" s="19">
        <v>2060.2400000000002</v>
      </c>
      <c r="C51" s="140">
        <v>1563.22</v>
      </c>
      <c r="D51" s="247">
        <f t="shared" si="15"/>
        <v>1.3818029435144524E-2</v>
      </c>
      <c r="E51" s="215">
        <f t="shared" si="16"/>
        <v>9.4442505446898171E-3</v>
      </c>
      <c r="F51" s="52">
        <f t="shared" si="21"/>
        <v>-0.24124373859356199</v>
      </c>
      <c r="H51" s="19">
        <v>539.46500000000003</v>
      </c>
      <c r="I51" s="140">
        <v>445.78199999999998</v>
      </c>
      <c r="J51" s="247">
        <f t="shared" si="17"/>
        <v>1.5194739772142985E-2</v>
      </c>
      <c r="K51" s="215">
        <f t="shared" si="18"/>
        <v>1.1556080217366774E-2</v>
      </c>
      <c r="L51" s="52">
        <f t="shared" si="19"/>
        <v>-0.1736590881706877</v>
      </c>
      <c r="N51" s="27">
        <f t="shared" si="20"/>
        <v>2.6184570729623728</v>
      </c>
      <c r="O51" s="152">
        <f t="shared" si="20"/>
        <v>2.8516907409065899</v>
      </c>
      <c r="P51" s="52">
        <f t="shared" si="7"/>
        <v>8.9072939309388727E-2</v>
      </c>
    </row>
    <row r="52" spans="1:16" ht="20.100000000000001" customHeight="1" x14ac:dyDescent="0.25">
      <c r="A52" s="38" t="s">
        <v>174</v>
      </c>
      <c r="B52" s="19">
        <v>1649.8399999999997</v>
      </c>
      <c r="C52" s="140">
        <v>1275.3000000000002</v>
      </c>
      <c r="D52" s="247">
        <f t="shared" si="15"/>
        <v>1.1065476683919754E-2</v>
      </c>
      <c r="E52" s="215">
        <f t="shared" si="16"/>
        <v>7.7047713819186842E-3</v>
      </c>
      <c r="F52" s="52">
        <f t="shared" si="21"/>
        <v>-0.22701595306211486</v>
      </c>
      <c r="H52" s="19">
        <v>491.00499999999994</v>
      </c>
      <c r="I52" s="140">
        <v>396.22899999999993</v>
      </c>
      <c r="J52" s="247">
        <f t="shared" si="17"/>
        <v>1.3829800268453126E-2</v>
      </c>
      <c r="K52" s="215">
        <f t="shared" si="18"/>
        <v>1.0271509635756982E-2</v>
      </c>
      <c r="L52" s="52">
        <f t="shared" si="19"/>
        <v>-0.19302451095202702</v>
      </c>
      <c r="N52" s="27">
        <f t="shared" si="20"/>
        <v>2.9760764680211418</v>
      </c>
      <c r="O52" s="152">
        <f t="shared" si="20"/>
        <v>3.1069473849290352</v>
      </c>
      <c r="P52" s="52">
        <f t="shared" si="7"/>
        <v>4.3974312593826718E-2</v>
      </c>
    </row>
    <row r="53" spans="1:16" ht="20.100000000000001" customHeight="1" x14ac:dyDescent="0.25">
      <c r="A53" s="38" t="s">
        <v>188</v>
      </c>
      <c r="B53" s="19">
        <v>65.290000000000006</v>
      </c>
      <c r="C53" s="140">
        <v>1748.5</v>
      </c>
      <c r="D53" s="247">
        <f t="shared" si="15"/>
        <v>4.3790002224041173E-4</v>
      </c>
      <c r="E53" s="215">
        <f t="shared" si="16"/>
        <v>1.0563626410479744E-2</v>
      </c>
      <c r="F53" s="52">
        <f t="shared" si="21"/>
        <v>25.780517690304791</v>
      </c>
      <c r="H53" s="19">
        <v>36.893999999999998</v>
      </c>
      <c r="I53" s="140">
        <v>304.46299999999997</v>
      </c>
      <c r="J53" s="247">
        <f t="shared" si="17"/>
        <v>1.0391679333292118E-3</v>
      </c>
      <c r="K53" s="215">
        <f t="shared" si="18"/>
        <v>7.892644501617696E-3</v>
      </c>
      <c r="L53" s="52">
        <f t="shared" si="19"/>
        <v>7.2523716593484027</v>
      </c>
      <c r="N53" s="27">
        <f t="shared" si="20"/>
        <v>5.6507887884821564</v>
      </c>
      <c r="O53" s="152">
        <f t="shared" si="20"/>
        <v>1.7412810980840718</v>
      </c>
      <c r="P53" s="52">
        <f t="shared" si="7"/>
        <v>-0.69185167535667302</v>
      </c>
    </row>
    <row r="54" spans="1:16" ht="20.100000000000001" customHeight="1" x14ac:dyDescent="0.25">
      <c r="A54" s="38" t="s">
        <v>185</v>
      </c>
      <c r="B54" s="19">
        <v>1098.52</v>
      </c>
      <c r="C54" s="140">
        <v>721.92000000000007</v>
      </c>
      <c r="D54" s="247">
        <f t="shared" si="15"/>
        <v>7.3677735094430548E-3</v>
      </c>
      <c r="E54" s="215">
        <f t="shared" si="16"/>
        <v>4.3615059641141192E-3</v>
      </c>
      <c r="F54" s="52">
        <f t="shared" si="21"/>
        <v>-0.34282489167243191</v>
      </c>
      <c r="H54" s="19">
        <v>286.97800000000001</v>
      </c>
      <c r="I54" s="140">
        <v>200.67000000000002</v>
      </c>
      <c r="J54" s="247">
        <f t="shared" si="17"/>
        <v>8.0831120282688403E-3</v>
      </c>
      <c r="K54" s="215">
        <f t="shared" si="18"/>
        <v>5.20200146533281E-3</v>
      </c>
      <c r="L54" s="52">
        <f t="shared" si="19"/>
        <v>-0.30074779251371181</v>
      </c>
      <c r="N54" s="27">
        <f t="shared" si="20"/>
        <v>2.6124057823253106</v>
      </c>
      <c r="O54" s="152">
        <f t="shared" si="20"/>
        <v>2.7796708776595747</v>
      </c>
      <c r="P54" s="52">
        <f t="shared" si="7"/>
        <v>6.4027225963870296E-2</v>
      </c>
    </row>
    <row r="55" spans="1:16" ht="20.100000000000001" customHeight="1" x14ac:dyDescent="0.25">
      <c r="A55" s="38" t="s">
        <v>190</v>
      </c>
      <c r="B55" s="19">
        <v>127.24000000000001</v>
      </c>
      <c r="C55" s="140">
        <v>318.60000000000002</v>
      </c>
      <c r="D55" s="247">
        <f t="shared" si="15"/>
        <v>8.5339866487777589E-4</v>
      </c>
      <c r="E55" s="215">
        <f t="shared" si="16"/>
        <v>1.9248334997877304E-3</v>
      </c>
      <c r="F55" s="52">
        <f t="shared" si="21"/>
        <v>1.5039295818924867</v>
      </c>
      <c r="H55" s="19">
        <v>40.164999999999999</v>
      </c>
      <c r="I55" s="140">
        <v>104.464</v>
      </c>
      <c r="J55" s="247">
        <f t="shared" si="17"/>
        <v>1.1312999415126522E-3</v>
      </c>
      <c r="K55" s="215">
        <f t="shared" si="18"/>
        <v>2.7080374798152521E-3</v>
      </c>
      <c r="L55" s="52">
        <f t="shared" si="19"/>
        <v>1.6008714054525086</v>
      </c>
      <c r="N55" s="27">
        <f t="shared" ref="N55:N56" si="22">(H55/B55)*10</f>
        <v>3.1566331342345171</v>
      </c>
      <c r="O55" s="152">
        <f t="shared" ref="O55:O56" si="23">(I55/C55)*10</f>
        <v>3.2788449466415566</v>
      </c>
      <c r="P55" s="52">
        <f t="shared" ref="P55:P56" si="24">(O55-N55)/N55</f>
        <v>3.8715874544184507E-2</v>
      </c>
    </row>
    <row r="56" spans="1:16" ht="20.100000000000001" customHeight="1" x14ac:dyDescent="0.25">
      <c r="A56" s="38" t="s">
        <v>182</v>
      </c>
      <c r="B56" s="19">
        <v>112.26</v>
      </c>
      <c r="C56" s="140">
        <v>301.62999999999994</v>
      </c>
      <c r="D56" s="247">
        <f t="shared" si="15"/>
        <v>7.5292780665811945E-4</v>
      </c>
      <c r="E56" s="215">
        <f t="shared" si="16"/>
        <v>1.8223086269333741E-3</v>
      </c>
      <c r="F56" s="52">
        <f t="shared" si="21"/>
        <v>1.6868875823980041</v>
      </c>
      <c r="H56" s="19">
        <v>44.862999999999992</v>
      </c>
      <c r="I56" s="140">
        <v>95.983000000000004</v>
      </c>
      <c r="J56" s="247">
        <f t="shared" si="17"/>
        <v>1.2636252776318216E-3</v>
      </c>
      <c r="K56" s="215">
        <f t="shared" si="18"/>
        <v>2.4881831197839195E-3</v>
      </c>
      <c r="L56" s="52">
        <f t="shared" ref="L56:L57" si="25">(I56-H56)/H56</f>
        <v>1.1394690502195577</v>
      </c>
      <c r="N56" s="27">
        <f t="shared" si="22"/>
        <v>3.9963477641190086</v>
      </c>
      <c r="O56" s="152">
        <f t="shared" si="23"/>
        <v>3.1821436859728811</v>
      </c>
      <c r="P56" s="52">
        <f t="shared" si="24"/>
        <v>-0.20373704347164542</v>
      </c>
    </row>
    <row r="57" spans="1:16" ht="20.100000000000001" customHeight="1" x14ac:dyDescent="0.25">
      <c r="A57" s="38" t="s">
        <v>176</v>
      </c>
      <c r="B57" s="19">
        <v>436.73</v>
      </c>
      <c r="C57" s="140">
        <v>234.58</v>
      </c>
      <c r="D57" s="247">
        <f t="shared" si="15"/>
        <v>2.9291480580954971E-3</v>
      </c>
      <c r="E57" s="215">
        <f t="shared" si="16"/>
        <v>1.4172236107351092E-3</v>
      </c>
      <c r="F57" s="52">
        <f t="shared" si="21"/>
        <v>-0.46287179722025051</v>
      </c>
      <c r="H57" s="19">
        <v>108.58199999999999</v>
      </c>
      <c r="I57" s="140">
        <v>80.02</v>
      </c>
      <c r="J57" s="247">
        <f t="shared" si="17"/>
        <v>3.0583545437402417E-3</v>
      </c>
      <c r="K57" s="215">
        <f t="shared" si="18"/>
        <v>2.0743716412813646E-3</v>
      </c>
      <c r="L57" s="52">
        <f t="shared" si="25"/>
        <v>-0.26304544031239063</v>
      </c>
      <c r="N57" s="27">
        <f t="shared" ref="N57:N58" si="26">(H57/B57)*10</f>
        <v>2.4862500858654086</v>
      </c>
      <c r="O57" s="152">
        <f t="shared" ref="O57:O58" si="27">(I57/C57)*10</f>
        <v>3.4112030011083632</v>
      </c>
      <c r="P57" s="52">
        <f t="shared" ref="P57:P58" si="28">(O57-N57)/N57</f>
        <v>0.37202730348865887</v>
      </c>
    </row>
    <row r="58" spans="1:16" ht="20.100000000000001" customHeight="1" x14ac:dyDescent="0.25">
      <c r="A58" s="38" t="s">
        <v>184</v>
      </c>
      <c r="B58" s="19">
        <v>317.57000000000005</v>
      </c>
      <c r="C58" s="140">
        <v>284.62</v>
      </c>
      <c r="D58" s="247">
        <f t="shared" si="15"/>
        <v>2.1299419522574294E-3</v>
      </c>
      <c r="E58" s="215">
        <f t="shared" si="16"/>
        <v>1.7195420926226735E-3</v>
      </c>
      <c r="F58" s="52">
        <f t="shared" si="21"/>
        <v>-0.10375665207670763</v>
      </c>
      <c r="H58" s="19">
        <v>87.321000000000012</v>
      </c>
      <c r="I58" s="140">
        <v>73.795999999999992</v>
      </c>
      <c r="J58" s="247">
        <f t="shared" si="17"/>
        <v>2.4595105737041287E-3</v>
      </c>
      <c r="K58" s="215">
        <f t="shared" si="18"/>
        <v>1.9130258640339861E-3</v>
      </c>
      <c r="L58" s="52">
        <f t="shared" si="19"/>
        <v>-0.15488828575027791</v>
      </c>
      <c r="N58" s="27">
        <f t="shared" si="26"/>
        <v>2.7496614919545297</v>
      </c>
      <c r="O58" s="152">
        <f t="shared" si="27"/>
        <v>2.5927903871829101</v>
      </c>
      <c r="P58" s="52">
        <f t="shared" si="28"/>
        <v>-5.7051060732610979E-2</v>
      </c>
    </row>
    <row r="59" spans="1:16" ht="20.100000000000001" customHeight="1" x14ac:dyDescent="0.25">
      <c r="A59" s="38" t="s">
        <v>189</v>
      </c>
      <c r="B59" s="19">
        <v>225.40000000000003</v>
      </c>
      <c r="C59" s="140">
        <v>271.60000000000002</v>
      </c>
      <c r="D59" s="247">
        <f t="shared" ref="D59" si="29">B59/$B$62</f>
        <v>1.5117577732116528E-3</v>
      </c>
      <c r="E59" s="215">
        <f t="shared" ref="E59" si="30">C59/$C$62</f>
        <v>1.6408812885823842E-3</v>
      </c>
      <c r="F59" s="52">
        <f t="shared" si="21"/>
        <v>0.2049689440993788</v>
      </c>
      <c r="H59" s="19">
        <v>55.459000000000003</v>
      </c>
      <c r="I59" s="140">
        <v>56.102000000000004</v>
      </c>
      <c r="J59" s="247">
        <f t="shared" ref="J59:J60" si="31">H59/$H$62</f>
        <v>1.5620755248686715E-3</v>
      </c>
      <c r="K59" s="215">
        <f t="shared" ref="K59:K60" si="32">I59/$I$62</f>
        <v>1.4543413873927408E-3</v>
      </c>
      <c r="L59" s="52">
        <f t="shared" si="19"/>
        <v>1.1594150633801559E-2</v>
      </c>
      <c r="N59" s="27">
        <f t="shared" ref="N59:N60" si="33">(H59/B59)*10</f>
        <v>2.4604702750665481</v>
      </c>
      <c r="O59" s="152">
        <f t="shared" ref="O59:O60" si="34">(I59/C59)*10</f>
        <v>2.0656111929307803</v>
      </c>
      <c r="P59" s="52">
        <f t="shared" ref="P59:P60" si="35">(O59-N59)/N59</f>
        <v>-0.16048114303071112</v>
      </c>
    </row>
    <row r="60" spans="1:16" ht="20.100000000000001" customHeight="1" x14ac:dyDescent="0.25">
      <c r="A60" s="38" t="s">
        <v>203</v>
      </c>
      <c r="B60" s="19">
        <v>26.270000000000003</v>
      </c>
      <c r="C60" s="140">
        <v>70.3</v>
      </c>
      <c r="D60" s="247">
        <f t="shared" si="15"/>
        <v>1.7619288687786212E-4</v>
      </c>
      <c r="E60" s="215">
        <f t="shared" si="16"/>
        <v>4.2472000952629453E-4</v>
      </c>
      <c r="F60" s="52">
        <f t="shared" si="21"/>
        <v>1.6760563380281686</v>
      </c>
      <c r="H60" s="19">
        <v>11.378</v>
      </c>
      <c r="I60" s="140">
        <v>23.661999999999999</v>
      </c>
      <c r="J60" s="247">
        <f t="shared" si="31"/>
        <v>3.204763036108791E-4</v>
      </c>
      <c r="K60" s="215">
        <f t="shared" si="32"/>
        <v>6.1339392371906581E-4</v>
      </c>
      <c r="L60" s="52">
        <f t="shared" si="19"/>
        <v>1.0796273510283001</v>
      </c>
      <c r="N60" s="27">
        <f t="shared" si="33"/>
        <v>4.3311762466692034</v>
      </c>
      <c r="O60" s="152">
        <f t="shared" si="34"/>
        <v>3.365860597439545</v>
      </c>
      <c r="P60" s="52">
        <f t="shared" si="35"/>
        <v>-0.222876095142056</v>
      </c>
    </row>
    <row r="61" spans="1:16" ht="20.100000000000001" customHeight="1" thickBot="1" x14ac:dyDescent="0.3">
      <c r="A61" s="8" t="s">
        <v>17</v>
      </c>
      <c r="B61" s="19">
        <f>B62-SUM(B39:B60)</f>
        <v>78.759999999980209</v>
      </c>
      <c r="C61" s="140">
        <f>C62-SUM(C39:C60)</f>
        <v>89.060000000026776</v>
      </c>
      <c r="D61" s="247">
        <f t="shared" si="15"/>
        <v>5.282433106393959E-4</v>
      </c>
      <c r="E61" s="215">
        <f t="shared" si="16"/>
        <v>5.3805923255224983E-4</v>
      </c>
      <c r="F61" s="52">
        <f t="shared" si="21"/>
        <v>0.13077704418548952</v>
      </c>
      <c r="H61" s="19">
        <f>H62-SUM(H39:H60)</f>
        <v>25.411999999996624</v>
      </c>
      <c r="I61" s="140">
        <f>I62-SUM(I39:I60)</f>
        <v>29.018000000003667</v>
      </c>
      <c r="J61" s="247">
        <f t="shared" si="17"/>
        <v>7.1576233321836685E-4</v>
      </c>
      <c r="K61" s="215">
        <f t="shared" si="18"/>
        <v>7.5223839398538166E-4</v>
      </c>
      <c r="L61" s="52">
        <f t="shared" si="19"/>
        <v>0.14190146387563049</v>
      </c>
      <c r="N61" s="27">
        <f t="shared" si="20"/>
        <v>3.2265109192487316</v>
      </c>
      <c r="O61" s="152">
        <f t="shared" si="20"/>
        <v>3.2582528632376984</v>
      </c>
      <c r="P61" s="52">
        <f t="shared" si="7"/>
        <v>9.8378541971144672E-3</v>
      </c>
    </row>
    <row r="62" spans="1:16" ht="26.25" customHeight="1" thickBot="1" x14ac:dyDescent="0.3">
      <c r="A62" s="12" t="s">
        <v>18</v>
      </c>
      <c r="B62" s="17">
        <v>149097.95999999996</v>
      </c>
      <c r="C62" s="145">
        <v>165520.81000000003</v>
      </c>
      <c r="D62" s="253">
        <f>SUM(D39:D61)</f>
        <v>1.0000000000000002</v>
      </c>
      <c r="E62" s="254">
        <f>SUM(E39:E61)</f>
        <v>1.0000000000000002</v>
      </c>
      <c r="F62" s="57">
        <f t="shared" si="21"/>
        <v>0.11014805299817695</v>
      </c>
      <c r="G62" s="1"/>
      <c r="H62" s="17">
        <v>35503.404999999992</v>
      </c>
      <c r="I62" s="145">
        <v>38575.536999999997</v>
      </c>
      <c r="J62" s="253">
        <f>SUM(J39:J61)</f>
        <v>1</v>
      </c>
      <c r="K62" s="254">
        <f>SUM(K39:K61)</f>
        <v>1</v>
      </c>
      <c r="L62" s="57">
        <f t="shared" si="19"/>
        <v>8.6530629949437401E-2</v>
      </c>
      <c r="M62" s="1"/>
      <c r="N62" s="29">
        <f t="shared" si="20"/>
        <v>2.3812133311548997</v>
      </c>
      <c r="O62" s="146">
        <f t="shared" si="20"/>
        <v>2.3305551126773723</v>
      </c>
      <c r="P62" s="57">
        <f t="shared" si="7"/>
        <v>-2.1274120136459181E-2</v>
      </c>
    </row>
    <row r="63" spans="1:16" x14ac:dyDescent="0.25">
      <c r="C63" s="2"/>
      <c r="D63" s="2"/>
      <c r="E63" s="2"/>
      <c r="F63" s="2"/>
      <c r="G63" s="2"/>
      <c r="H63" s="2"/>
      <c r="I63" s="2"/>
      <c r="J63" s="2"/>
    </row>
    <row r="64" spans="1:16" ht="15.75" thickBot="1" x14ac:dyDescent="0.3"/>
    <row r="65" spans="1:16" x14ac:dyDescent="0.25">
      <c r="A65" s="375" t="s">
        <v>15</v>
      </c>
      <c r="B65" s="360" t="s">
        <v>1</v>
      </c>
      <c r="C65" s="362"/>
      <c r="D65" s="360" t="s">
        <v>104</v>
      </c>
      <c r="E65" s="362"/>
      <c r="F65" s="130" t="s">
        <v>0</v>
      </c>
      <c r="H65" s="373" t="s">
        <v>19</v>
      </c>
      <c r="I65" s="374"/>
      <c r="J65" s="360" t="s">
        <v>104</v>
      </c>
      <c r="K65" s="361"/>
      <c r="L65" s="130" t="s">
        <v>0</v>
      </c>
      <c r="N65" s="371" t="s">
        <v>22</v>
      </c>
      <c r="O65" s="362"/>
      <c r="P65" s="130" t="s">
        <v>0</v>
      </c>
    </row>
    <row r="66" spans="1:16" x14ac:dyDescent="0.25">
      <c r="A66" s="376"/>
      <c r="B66" s="365" t="str">
        <f>B5</f>
        <v>jan-dez</v>
      </c>
      <c r="C66" s="367"/>
      <c r="D66" s="365" t="str">
        <f>B5</f>
        <v>jan-dez</v>
      </c>
      <c r="E66" s="367"/>
      <c r="F66" s="131" t="str">
        <f>F37</f>
        <v>2024/2023</v>
      </c>
      <c r="H66" s="368" t="str">
        <f>B5</f>
        <v>jan-dez</v>
      </c>
      <c r="I66" s="367"/>
      <c r="J66" s="365" t="str">
        <f>B5</f>
        <v>jan-dez</v>
      </c>
      <c r="K66" s="366"/>
      <c r="L66" s="131" t="str">
        <f>L37</f>
        <v>2024/2023</v>
      </c>
      <c r="N66" s="368" t="str">
        <f>B5</f>
        <v>jan-dez</v>
      </c>
      <c r="O66" s="366"/>
      <c r="P66" s="131" t="str">
        <f>P37</f>
        <v>2024/2023</v>
      </c>
    </row>
    <row r="67" spans="1:16" ht="19.5" customHeight="1" thickBot="1" x14ac:dyDescent="0.3">
      <c r="A67" s="377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157</v>
      </c>
      <c r="B68" s="39">
        <v>62974.159999999996</v>
      </c>
      <c r="C68" s="147">
        <v>67126.009999999995</v>
      </c>
      <c r="D68" s="247">
        <f>B68/$B$96</f>
        <v>0.32185186347431688</v>
      </c>
      <c r="E68" s="246">
        <f>C68/$C$96</f>
        <v>0.24183158341768943</v>
      </c>
      <c r="F68" s="61">
        <f t="shared" ref="F68:F94" si="36">(C68-B68)/B68</f>
        <v>6.592942248058567E-2</v>
      </c>
      <c r="H68" s="19">
        <v>19180.777999999998</v>
      </c>
      <c r="I68" s="147">
        <v>20059.782999999999</v>
      </c>
      <c r="J68" s="245">
        <f>H68/$H$96</f>
        <v>0.35180101884999221</v>
      </c>
      <c r="K68" s="246">
        <f>I68/$I$96</f>
        <v>0.27709799397530499</v>
      </c>
      <c r="L68" s="61">
        <f t="shared" ref="L68:L96" si="37">(I68-H68)/H68</f>
        <v>4.5827390317535667E-2</v>
      </c>
      <c r="N68" s="41">
        <f t="shared" ref="N68:O96" si="38">(H68/B68)*10</f>
        <v>3.0458172050250454</v>
      </c>
      <c r="O68" s="149">
        <f t="shared" si="38"/>
        <v>2.9883770836371775</v>
      </c>
      <c r="P68" s="61">
        <f t="shared" si="7"/>
        <v>-1.885868964595188E-2</v>
      </c>
    </row>
    <row r="69" spans="1:16" ht="20.100000000000001" customHeight="1" x14ac:dyDescent="0.25">
      <c r="A69" s="38" t="s">
        <v>167</v>
      </c>
      <c r="B69" s="19">
        <v>26082.959999999999</v>
      </c>
      <c r="C69" s="140">
        <v>87772.5</v>
      </c>
      <c r="D69" s="247">
        <f t="shared" ref="D69:D95" si="39">B69/$B$96</f>
        <v>0.13330625261100851</v>
      </c>
      <c r="E69" s="215">
        <f t="shared" ref="E69:E95" si="40">C69/$C$96</f>
        <v>0.31621368014468831</v>
      </c>
      <c r="F69" s="52">
        <f t="shared" si="36"/>
        <v>2.3651280376153627</v>
      </c>
      <c r="H69" s="19">
        <v>4852.223</v>
      </c>
      <c r="I69" s="140">
        <v>16938.358</v>
      </c>
      <c r="J69" s="214">
        <f t="shared" ref="J69:J96" si="41">H69/$H$96</f>
        <v>8.8996233369020059E-2</v>
      </c>
      <c r="K69" s="215">
        <f t="shared" ref="K69:K96" si="42">I69/$I$96</f>
        <v>0.23397985028230661</v>
      </c>
      <c r="L69" s="52">
        <f t="shared" si="37"/>
        <v>2.4908449178860907</v>
      </c>
      <c r="N69" s="40">
        <f t="shared" si="38"/>
        <v>1.8603038152111571</v>
      </c>
      <c r="O69" s="143">
        <f t="shared" si="38"/>
        <v>1.9298023868523739</v>
      </c>
      <c r="P69" s="52">
        <f t="shared" si="7"/>
        <v>3.7358721233030592E-2</v>
      </c>
    </row>
    <row r="70" spans="1:16" ht="20.100000000000001" customHeight="1" x14ac:dyDescent="0.25">
      <c r="A70" s="38" t="s">
        <v>159</v>
      </c>
      <c r="B70" s="19">
        <v>31378.58</v>
      </c>
      <c r="C70" s="140">
        <v>41435.700000000004</v>
      </c>
      <c r="D70" s="247">
        <f t="shared" si="39"/>
        <v>0.16037140386116988</v>
      </c>
      <c r="E70" s="215">
        <f t="shared" si="40"/>
        <v>0.1492783637969895</v>
      </c>
      <c r="F70" s="52">
        <f t="shared" si="36"/>
        <v>0.32050908613455426</v>
      </c>
      <c r="H70" s="19">
        <v>7540.7619999999997</v>
      </c>
      <c r="I70" s="140">
        <v>10214.398999999999</v>
      </c>
      <c r="J70" s="214">
        <f t="shared" si="41"/>
        <v>0.1383076199779438</v>
      </c>
      <c r="K70" s="215">
        <f t="shared" si="42"/>
        <v>0.14109771140412442</v>
      </c>
      <c r="L70" s="52">
        <f t="shared" si="37"/>
        <v>0.35455793459599971</v>
      </c>
      <c r="N70" s="40">
        <f t="shared" si="38"/>
        <v>2.4031559108155944</v>
      </c>
      <c r="O70" s="143">
        <f t="shared" si="38"/>
        <v>2.465120415487128</v>
      </c>
      <c r="P70" s="52">
        <f t="shared" si="7"/>
        <v>2.578463777262948E-2</v>
      </c>
    </row>
    <row r="71" spans="1:16" ht="20.100000000000001" customHeight="1" x14ac:dyDescent="0.25">
      <c r="A71" s="38" t="s">
        <v>160</v>
      </c>
      <c r="B71" s="19">
        <v>21863</v>
      </c>
      <c r="C71" s="140">
        <v>23814.80000000001</v>
      </c>
      <c r="D71" s="247">
        <f t="shared" si="39"/>
        <v>0.11173864472569368</v>
      </c>
      <c r="E71" s="215">
        <f t="shared" si="40"/>
        <v>8.5796411745247381E-2</v>
      </c>
      <c r="F71" s="52">
        <f t="shared" si="36"/>
        <v>8.9274116086539373E-2</v>
      </c>
      <c r="H71" s="19">
        <v>6448.0960000000014</v>
      </c>
      <c r="I71" s="140">
        <v>6882.2620000000006</v>
      </c>
      <c r="J71" s="214">
        <f t="shared" si="41"/>
        <v>0.1182666700194622</v>
      </c>
      <c r="K71" s="215">
        <f t="shared" si="42"/>
        <v>9.5068874584160287E-2</v>
      </c>
      <c r="L71" s="52">
        <f t="shared" si="37"/>
        <v>6.733243425656181E-2</v>
      </c>
      <c r="N71" s="40">
        <f t="shared" si="38"/>
        <v>2.9493189406760285</v>
      </c>
      <c r="O71" s="143">
        <f t="shared" si="38"/>
        <v>2.8899096360246563</v>
      </c>
      <c r="P71" s="52">
        <f t="shared" si="7"/>
        <v>-2.0143397796697656E-2</v>
      </c>
    </row>
    <row r="72" spans="1:16" ht="20.100000000000001" customHeight="1" x14ac:dyDescent="0.25">
      <c r="A72" s="38" t="s">
        <v>162</v>
      </c>
      <c r="B72" s="19">
        <v>14332.460000000001</v>
      </c>
      <c r="C72" s="140">
        <v>14319.880000000001</v>
      </c>
      <c r="D72" s="247">
        <f t="shared" si="39"/>
        <v>7.3251139184248082E-2</v>
      </c>
      <c r="E72" s="215">
        <f t="shared" si="40"/>
        <v>5.1589529226469782E-2</v>
      </c>
      <c r="F72" s="52">
        <f t="shared" si="36"/>
        <v>-8.7772789876964087E-4</v>
      </c>
      <c r="H72" s="19">
        <v>5152.4039999999986</v>
      </c>
      <c r="I72" s="140">
        <v>5362.3980000000001</v>
      </c>
      <c r="J72" s="214">
        <f t="shared" si="41"/>
        <v>9.4501952774114523E-2</v>
      </c>
      <c r="K72" s="215">
        <f t="shared" si="42"/>
        <v>7.40740679346924E-2</v>
      </c>
      <c r="L72" s="52">
        <f t="shared" si="37"/>
        <v>4.0756509000459115E-2</v>
      </c>
      <c r="N72" s="40">
        <f t="shared" si="38"/>
        <v>3.5949195043977085</v>
      </c>
      <c r="O72" s="143">
        <f t="shared" si="38"/>
        <v>3.7447227211401213</v>
      </c>
      <c r="P72" s="52">
        <f t="shared" ref="P72:P78" si="43">(O72-N72)/N72</f>
        <v>4.1670812533954299E-2</v>
      </c>
    </row>
    <row r="73" spans="1:16" ht="20.100000000000001" customHeight="1" x14ac:dyDescent="0.25">
      <c r="A73" s="38" t="s">
        <v>168</v>
      </c>
      <c r="B73" s="19">
        <v>7195.6</v>
      </c>
      <c r="C73" s="140">
        <v>6596.23</v>
      </c>
      <c r="D73" s="247">
        <f t="shared" si="39"/>
        <v>3.6775675432840937E-2</v>
      </c>
      <c r="E73" s="215">
        <f t="shared" si="40"/>
        <v>2.3763914248549341E-2</v>
      </c>
      <c r="F73" s="52">
        <f t="shared" si="36"/>
        <v>-8.329673689476913E-2</v>
      </c>
      <c r="H73" s="19">
        <v>2247.5250000000001</v>
      </c>
      <c r="I73" s="140">
        <v>2102.123</v>
      </c>
      <c r="J73" s="214">
        <f t="shared" si="41"/>
        <v>4.1222602383012244E-2</v>
      </c>
      <c r="K73" s="215">
        <f t="shared" si="42"/>
        <v>2.9037904666732939E-2</v>
      </c>
      <c r="L73" s="52">
        <f t="shared" si="37"/>
        <v>-6.469427481340588E-2</v>
      </c>
      <c r="N73" s="40">
        <f t="shared" si="38"/>
        <v>3.1234712880093389</v>
      </c>
      <c r="O73" s="143">
        <f t="shared" si="38"/>
        <v>3.1868552188143835</v>
      </c>
      <c r="P73" s="52">
        <f t="shared" si="43"/>
        <v>2.0292784841137636E-2</v>
      </c>
    </row>
    <row r="74" spans="1:16" ht="20.100000000000001" customHeight="1" x14ac:dyDescent="0.25">
      <c r="A74" s="38" t="s">
        <v>179</v>
      </c>
      <c r="B74" s="19">
        <v>4381.869999999999</v>
      </c>
      <c r="C74" s="140">
        <v>5566.36</v>
      </c>
      <c r="D74" s="247">
        <f t="shared" si="39"/>
        <v>2.2395106580257753E-2</v>
      </c>
      <c r="E74" s="215">
        <f t="shared" si="40"/>
        <v>2.005365211894599E-2</v>
      </c>
      <c r="F74" s="52">
        <f t="shared" si="36"/>
        <v>0.27031609792166378</v>
      </c>
      <c r="H74" s="19">
        <v>1303.5119999999997</v>
      </c>
      <c r="I74" s="140">
        <v>1596.973</v>
      </c>
      <c r="J74" s="214">
        <f t="shared" si="41"/>
        <v>2.3908146462212898E-2</v>
      </c>
      <c r="K74" s="215">
        <f t="shared" si="42"/>
        <v>2.2059960206584725E-2</v>
      </c>
      <c r="L74" s="52">
        <f t="shared" si="37"/>
        <v>0.2251310306310953</v>
      </c>
      <c r="N74" s="40">
        <f t="shared" si="38"/>
        <v>2.9747847380228079</v>
      </c>
      <c r="O74" s="143">
        <f t="shared" si="38"/>
        <v>2.8689718235974677</v>
      </c>
      <c r="P74" s="52">
        <f t="shared" si="43"/>
        <v>-3.5569939926365472E-2</v>
      </c>
    </row>
    <row r="75" spans="1:16" ht="20.100000000000001" customHeight="1" x14ac:dyDescent="0.25">
      <c r="A75" s="38" t="s">
        <v>173</v>
      </c>
      <c r="B75" s="19">
        <v>2002.7</v>
      </c>
      <c r="C75" s="140">
        <v>3030.2000000000003</v>
      </c>
      <c r="D75" s="247">
        <f t="shared" si="39"/>
        <v>1.0235511310988736E-2</v>
      </c>
      <c r="E75" s="215">
        <f t="shared" si="40"/>
        <v>1.0916752896117059E-2</v>
      </c>
      <c r="F75" s="52">
        <f t="shared" si="36"/>
        <v>0.51305737254706152</v>
      </c>
      <c r="H75" s="19">
        <v>818.928</v>
      </c>
      <c r="I75" s="140">
        <v>1481.3239999999998</v>
      </c>
      <c r="J75" s="214">
        <f t="shared" si="41"/>
        <v>1.5020230397577536E-2</v>
      </c>
      <c r="K75" s="215">
        <f t="shared" si="42"/>
        <v>2.0462430168236349E-2</v>
      </c>
      <c r="L75" s="52">
        <f t="shared" si="37"/>
        <v>0.80885743313209446</v>
      </c>
      <c r="N75" s="40">
        <f t="shared" ref="N75" si="44">(H75/B75)*10</f>
        <v>4.0891196884206318</v>
      </c>
      <c r="O75" s="143">
        <f t="shared" ref="O75" si="45">(I75/C75)*10</f>
        <v>4.8885354102039456</v>
      </c>
      <c r="P75" s="52">
        <f t="shared" ref="P75" si="46">(O75-N75)/N75</f>
        <v>0.19549824478042546</v>
      </c>
    </row>
    <row r="76" spans="1:16" ht="20.100000000000001" customHeight="1" x14ac:dyDescent="0.25">
      <c r="A76" s="38" t="s">
        <v>181</v>
      </c>
      <c r="B76" s="19">
        <v>4758.01</v>
      </c>
      <c r="C76" s="140">
        <v>7451.6100000000006</v>
      </c>
      <c r="D76" s="247">
        <f t="shared" si="39"/>
        <v>2.4317503956058081E-2</v>
      </c>
      <c r="E76" s="215">
        <f t="shared" si="40"/>
        <v>2.6845549814611191E-2</v>
      </c>
      <c r="F76" s="52">
        <f t="shared" si="36"/>
        <v>0.56611902875361764</v>
      </c>
      <c r="H76" s="19">
        <v>999.42599999999993</v>
      </c>
      <c r="I76" s="140">
        <v>1469.1030000000003</v>
      </c>
      <c r="J76" s="214">
        <f t="shared" si="41"/>
        <v>1.8330804155346166E-2</v>
      </c>
      <c r="K76" s="215">
        <f t="shared" si="42"/>
        <v>2.0293614055700532E-2</v>
      </c>
      <c r="L76" s="52">
        <f t="shared" si="37"/>
        <v>0.46994674943417564</v>
      </c>
      <c r="N76" s="40">
        <f t="shared" si="38"/>
        <v>2.1005126092631161</v>
      </c>
      <c r="O76" s="143">
        <f t="shared" si="38"/>
        <v>1.9715242746198474</v>
      </c>
      <c r="P76" s="52">
        <f t="shared" si="43"/>
        <v>-6.1408026818996028E-2</v>
      </c>
    </row>
    <row r="77" spans="1:16" ht="20.100000000000001" customHeight="1" x14ac:dyDescent="0.25">
      <c r="A77" s="38" t="s">
        <v>196</v>
      </c>
      <c r="B77" s="19">
        <v>4152.13</v>
      </c>
      <c r="C77" s="140">
        <v>5029.38</v>
      </c>
      <c r="D77" s="247">
        <f t="shared" si="39"/>
        <v>2.1220938522841994E-2</v>
      </c>
      <c r="E77" s="215">
        <f t="shared" si="40"/>
        <v>1.8119100614043038E-2</v>
      </c>
      <c r="F77" s="52">
        <f t="shared" si="36"/>
        <v>0.21127710355889628</v>
      </c>
      <c r="H77" s="19">
        <v>995.40599999999984</v>
      </c>
      <c r="I77" s="140">
        <v>1176.7749999999999</v>
      </c>
      <c r="J77" s="214">
        <f t="shared" si="41"/>
        <v>1.8257072000384723E-2</v>
      </c>
      <c r="K77" s="215">
        <f t="shared" si="42"/>
        <v>1.6255509436980925E-2</v>
      </c>
      <c r="L77" s="52">
        <f t="shared" si="37"/>
        <v>0.18220605461490091</v>
      </c>
      <c r="N77" s="40">
        <f t="shared" si="38"/>
        <v>2.3973382336294859</v>
      </c>
      <c r="O77" s="143">
        <f t="shared" si="38"/>
        <v>2.3398013274001963</v>
      </c>
      <c r="P77" s="52">
        <f t="shared" si="43"/>
        <v>-2.4000328957412397E-2</v>
      </c>
    </row>
    <row r="78" spans="1:16" ht="20.100000000000001" customHeight="1" x14ac:dyDescent="0.25">
      <c r="A78" s="38" t="s">
        <v>172</v>
      </c>
      <c r="B78" s="19">
        <v>499.34999999999997</v>
      </c>
      <c r="C78" s="140">
        <v>497.56</v>
      </c>
      <c r="D78" s="247">
        <f t="shared" si="39"/>
        <v>2.5521059435473234E-3</v>
      </c>
      <c r="E78" s="215">
        <f t="shared" si="40"/>
        <v>1.792535004617518E-3</v>
      </c>
      <c r="F78" s="52">
        <f t="shared" si="36"/>
        <v>-3.5846600580754255E-3</v>
      </c>
      <c r="H78" s="19">
        <v>617.28600000000006</v>
      </c>
      <c r="I78" s="140">
        <v>675.9670000000001</v>
      </c>
      <c r="J78" s="214">
        <f t="shared" si="41"/>
        <v>1.1321847514310229E-2</v>
      </c>
      <c r="K78" s="215">
        <f t="shared" si="42"/>
        <v>9.3375436660259499E-3</v>
      </c>
      <c r="L78" s="52">
        <f t="shared" si="37"/>
        <v>9.5062904391157471E-2</v>
      </c>
      <c r="N78" s="40">
        <f t="shared" si="38"/>
        <v>12.361790327425656</v>
      </c>
      <c r="O78" s="143">
        <f t="shared" si="38"/>
        <v>13.585637913015518</v>
      </c>
      <c r="P78" s="52">
        <f t="shared" si="43"/>
        <v>9.9002454593866945E-2</v>
      </c>
    </row>
    <row r="79" spans="1:16" ht="20.100000000000001" customHeight="1" x14ac:dyDescent="0.25">
      <c r="A79" s="38" t="s">
        <v>200</v>
      </c>
      <c r="B79" s="19">
        <v>1139.6099999999999</v>
      </c>
      <c r="C79" s="140">
        <v>1665.2800000000002</v>
      </c>
      <c r="D79" s="247">
        <f t="shared" si="39"/>
        <v>5.8243826060397821E-3</v>
      </c>
      <c r="E79" s="215">
        <f t="shared" si="40"/>
        <v>5.9994225671064008E-3</v>
      </c>
      <c r="F79" s="52">
        <f t="shared" si="36"/>
        <v>0.4612718386114551</v>
      </c>
      <c r="H79" s="19">
        <v>288.05399999999997</v>
      </c>
      <c r="I79" s="140">
        <v>442.23099999999999</v>
      </c>
      <c r="J79" s="214">
        <f t="shared" si="41"/>
        <v>5.2832940709608154E-3</v>
      </c>
      <c r="K79" s="215">
        <f t="shared" si="42"/>
        <v>6.1088060111962874E-3</v>
      </c>
      <c r="L79" s="52">
        <f t="shared" si="37"/>
        <v>0.5352364487214204</v>
      </c>
      <c r="N79" s="40">
        <f t="shared" ref="N79:N89" si="47">(H79/B79)*10</f>
        <v>2.5276541974886149</v>
      </c>
      <c r="O79" s="143">
        <f t="shared" ref="O79:O89" si="48">(I79/C79)*10</f>
        <v>2.6555954554189083</v>
      </c>
      <c r="P79" s="52">
        <f t="shared" ref="P79:P89" si="49">(O79-N79)/N79</f>
        <v>5.061659860649103E-2</v>
      </c>
    </row>
    <row r="80" spans="1:16" ht="20.100000000000001" customHeight="1" x14ac:dyDescent="0.25">
      <c r="A80" s="38" t="s">
        <v>197</v>
      </c>
      <c r="B80" s="19">
        <v>606.53000000000009</v>
      </c>
      <c r="C80" s="140">
        <v>1180.0000000000002</v>
      </c>
      <c r="D80" s="247">
        <f t="shared" si="39"/>
        <v>3.0998874896160178E-3</v>
      </c>
      <c r="E80" s="215">
        <f t="shared" si="40"/>
        <v>4.251128116103931E-3</v>
      </c>
      <c r="F80" s="52">
        <f t="shared" si="36"/>
        <v>0.94549321550459176</v>
      </c>
      <c r="H80" s="19">
        <v>279.42399999999998</v>
      </c>
      <c r="I80" s="140">
        <v>411.16500000000002</v>
      </c>
      <c r="J80" s="214">
        <f t="shared" si="41"/>
        <v>5.1250083751107605E-3</v>
      </c>
      <c r="K80" s="215">
        <f t="shared" si="42"/>
        <v>5.6796724417635166E-3</v>
      </c>
      <c r="L80" s="52">
        <f t="shared" si="37"/>
        <v>0.47147345968850224</v>
      </c>
      <c r="N80" s="40">
        <f t="shared" si="47"/>
        <v>4.6069279343148724</v>
      </c>
      <c r="O80" s="143">
        <f t="shared" si="48"/>
        <v>3.4844491525423726</v>
      </c>
      <c r="P80" s="52">
        <f t="shared" si="49"/>
        <v>-0.24365017160604471</v>
      </c>
    </row>
    <row r="81" spans="1:16" ht="20.100000000000001" customHeight="1" x14ac:dyDescent="0.25">
      <c r="A81" s="38" t="s">
        <v>164</v>
      </c>
      <c r="B81" s="19">
        <v>1076.1299999999999</v>
      </c>
      <c r="C81" s="140">
        <v>1211.72</v>
      </c>
      <c r="D81" s="247">
        <f t="shared" si="39"/>
        <v>5.4999454671664791E-3</v>
      </c>
      <c r="E81" s="215">
        <f t="shared" si="40"/>
        <v>4.3654042041063167E-3</v>
      </c>
      <c r="F81" s="52">
        <f t="shared" si="36"/>
        <v>0.12599778837129358</v>
      </c>
      <c r="H81" s="19">
        <v>328.053</v>
      </c>
      <c r="I81" s="140">
        <v>344.09300000000002</v>
      </c>
      <c r="J81" s="214">
        <f t="shared" si="41"/>
        <v>6.0169290128271385E-3</v>
      </c>
      <c r="K81" s="215">
        <f t="shared" si="42"/>
        <v>4.7531660756721357E-3</v>
      </c>
      <c r="L81" s="52">
        <f t="shared" si="37"/>
        <v>4.8894538382517519E-2</v>
      </c>
      <c r="N81" s="40">
        <f t="shared" si="47"/>
        <v>3.0484513952775227</v>
      </c>
      <c r="O81" s="143">
        <f t="shared" si="48"/>
        <v>2.8397071930809097</v>
      </c>
      <c r="P81" s="52">
        <f t="shared" si="49"/>
        <v>-6.8475489725697114E-2</v>
      </c>
    </row>
    <row r="82" spans="1:16" ht="20.100000000000001" customHeight="1" x14ac:dyDescent="0.25">
      <c r="A82" s="38" t="s">
        <v>201</v>
      </c>
      <c r="B82" s="19">
        <v>1357.4699999999998</v>
      </c>
      <c r="C82" s="140">
        <v>982.9799999999999</v>
      </c>
      <c r="D82" s="247">
        <f t="shared" si="39"/>
        <v>6.9378336941768003E-3</v>
      </c>
      <c r="E82" s="215">
        <f t="shared" si="40"/>
        <v>3.5413338267524072E-3</v>
      </c>
      <c r="F82" s="52">
        <f t="shared" si="36"/>
        <v>-0.27587349996685007</v>
      </c>
      <c r="H82" s="19">
        <v>430.42599999999999</v>
      </c>
      <c r="I82" s="140">
        <v>306.83099999999996</v>
      </c>
      <c r="J82" s="214">
        <f t="shared" si="41"/>
        <v>7.8945862018488903E-3</v>
      </c>
      <c r="K82" s="215">
        <f t="shared" si="42"/>
        <v>4.2384433864233123E-3</v>
      </c>
      <c r="L82" s="52">
        <f t="shared" si="37"/>
        <v>-0.28714575792354557</v>
      </c>
      <c r="N82" s="40">
        <f t="shared" si="47"/>
        <v>3.1707956713592198</v>
      </c>
      <c r="O82" s="143">
        <f t="shared" si="48"/>
        <v>3.1214368552768113</v>
      </c>
      <c r="P82" s="52">
        <f t="shared" si="49"/>
        <v>-1.5566697194729671E-2</v>
      </c>
    </row>
    <row r="83" spans="1:16" ht="20.100000000000001" customHeight="1" x14ac:dyDescent="0.25">
      <c r="A83" s="38" t="s">
        <v>202</v>
      </c>
      <c r="B83" s="19">
        <v>841.87</v>
      </c>
      <c r="C83" s="140">
        <v>1492.18</v>
      </c>
      <c r="D83" s="247">
        <f t="shared" si="39"/>
        <v>4.3026763406311917E-3</v>
      </c>
      <c r="E83" s="215">
        <f t="shared" si="40"/>
        <v>5.3758036883796287E-3</v>
      </c>
      <c r="F83" s="52">
        <f t="shared" si="36"/>
        <v>0.77245893071376825</v>
      </c>
      <c r="H83" s="19">
        <v>166.732</v>
      </c>
      <c r="I83" s="140">
        <v>292.661</v>
      </c>
      <c r="J83" s="214">
        <f t="shared" si="41"/>
        <v>3.0580869803559013E-3</v>
      </c>
      <c r="K83" s="215">
        <f t="shared" si="42"/>
        <v>4.0427045504334083E-3</v>
      </c>
      <c r="L83" s="52">
        <f t="shared" si="37"/>
        <v>0.75527793105102803</v>
      </c>
      <c r="N83" s="40">
        <f t="shared" si="47"/>
        <v>1.9804958010144083</v>
      </c>
      <c r="O83" s="143">
        <f t="shared" si="48"/>
        <v>1.9612982347974104</v>
      </c>
      <c r="P83" s="52">
        <f t="shared" si="49"/>
        <v>-9.6933132638629613E-3</v>
      </c>
    </row>
    <row r="84" spans="1:16" ht="20.100000000000001" customHeight="1" x14ac:dyDescent="0.25">
      <c r="A84" s="38" t="s">
        <v>180</v>
      </c>
      <c r="B84" s="19">
        <v>954.19999999999982</v>
      </c>
      <c r="C84" s="140">
        <v>753.57999999999993</v>
      </c>
      <c r="D84" s="247">
        <f t="shared" si="39"/>
        <v>4.8767787950993405E-3</v>
      </c>
      <c r="E84" s="215">
        <f t="shared" si="40"/>
        <v>2.7148856997742366E-3</v>
      </c>
      <c r="F84" s="52">
        <f t="shared" si="36"/>
        <v>-0.21024942360092216</v>
      </c>
      <c r="H84" s="19">
        <v>209.679</v>
      </c>
      <c r="I84" s="140">
        <v>218.99200000000002</v>
      </c>
      <c r="J84" s="214">
        <f t="shared" si="41"/>
        <v>3.8457921691939464E-3</v>
      </c>
      <c r="K84" s="215">
        <f t="shared" si="42"/>
        <v>3.0250698074171588E-3</v>
      </c>
      <c r="L84" s="52">
        <f t="shared" si="37"/>
        <v>4.4415511329222369E-2</v>
      </c>
      <c r="N84" s="40">
        <f t="shared" si="47"/>
        <v>2.1974324041081541</v>
      </c>
      <c r="O84" s="143">
        <f t="shared" si="48"/>
        <v>2.9060219220255319</v>
      </c>
      <c r="P84" s="52">
        <f t="shared" si="49"/>
        <v>0.32246248694278479</v>
      </c>
    </row>
    <row r="85" spans="1:16" ht="20.100000000000001" customHeight="1" x14ac:dyDescent="0.25">
      <c r="A85" s="38" t="s">
        <v>193</v>
      </c>
      <c r="B85" s="19">
        <v>636.5</v>
      </c>
      <c r="C85" s="140">
        <v>627.91</v>
      </c>
      <c r="D85" s="247">
        <f t="shared" si="39"/>
        <v>3.2530598439328559E-3</v>
      </c>
      <c r="E85" s="215">
        <f t="shared" si="40"/>
        <v>2.262140555409168E-3</v>
      </c>
      <c r="F85" s="52">
        <f t="shared" si="36"/>
        <v>-1.349567949725064E-2</v>
      </c>
      <c r="H85" s="19">
        <v>198.25399999999999</v>
      </c>
      <c r="I85" s="140">
        <v>201.38900000000001</v>
      </c>
      <c r="J85" s="214">
        <f t="shared" si="41"/>
        <v>3.6362424501804025E-3</v>
      </c>
      <c r="K85" s="215">
        <f t="shared" si="42"/>
        <v>2.7819088525879217E-3</v>
      </c>
      <c r="L85" s="52">
        <f t="shared" si="37"/>
        <v>1.5813047908239022E-2</v>
      </c>
      <c r="N85" s="40">
        <f t="shared" si="47"/>
        <v>3.1147525530243518</v>
      </c>
      <c r="O85" s="143">
        <f t="shared" si="48"/>
        <v>3.2072908537847784</v>
      </c>
      <c r="P85" s="52">
        <f t="shared" si="49"/>
        <v>2.9709679720969825E-2</v>
      </c>
    </row>
    <row r="86" spans="1:16" ht="20.100000000000001" customHeight="1" x14ac:dyDescent="0.25">
      <c r="A86" s="38" t="s">
        <v>211</v>
      </c>
      <c r="B86" s="19">
        <v>670.86000000000013</v>
      </c>
      <c r="C86" s="140">
        <v>581.94000000000005</v>
      </c>
      <c r="D86" s="247">
        <f t="shared" si="39"/>
        <v>3.4286688560892318E-3</v>
      </c>
      <c r="E86" s="215">
        <f t="shared" si="40"/>
        <v>2.0965266914284076E-3</v>
      </c>
      <c r="F86" s="52">
        <f t="shared" si="36"/>
        <v>-0.13254628387442993</v>
      </c>
      <c r="H86" s="19">
        <v>209.39699999999999</v>
      </c>
      <c r="I86" s="140">
        <v>193.74999999999997</v>
      </c>
      <c r="J86" s="214">
        <f t="shared" si="41"/>
        <v>3.8406199135473974E-3</v>
      </c>
      <c r="K86" s="215">
        <f t="shared" si="42"/>
        <v>2.6763866953453752E-3</v>
      </c>
      <c r="L86" s="52">
        <f t="shared" si="37"/>
        <v>-7.4724088692770294E-2</v>
      </c>
      <c r="N86" s="40">
        <f t="shared" si="47"/>
        <v>3.1213218853412035</v>
      </c>
      <c r="O86" s="143">
        <f t="shared" si="48"/>
        <v>3.3293810358456186</v>
      </c>
      <c r="P86" s="52">
        <f t="shared" si="49"/>
        <v>6.6657383681424265E-2</v>
      </c>
    </row>
    <row r="87" spans="1:16" ht="20.100000000000001" customHeight="1" x14ac:dyDescent="0.25">
      <c r="A87" s="38" t="s">
        <v>191</v>
      </c>
      <c r="B87" s="19">
        <v>331.47999999999996</v>
      </c>
      <c r="C87" s="140">
        <v>338.84000000000003</v>
      </c>
      <c r="D87" s="247">
        <f t="shared" si="39"/>
        <v>1.694146546845032E-3</v>
      </c>
      <c r="E87" s="215">
        <f t="shared" si="40"/>
        <v>1.2207222464920811E-3</v>
      </c>
      <c r="F87" s="52">
        <f t="shared" si="36"/>
        <v>2.2203451188608881E-2</v>
      </c>
      <c r="H87" s="19">
        <v>133.423</v>
      </c>
      <c r="I87" s="140">
        <v>179.94100000000003</v>
      </c>
      <c r="J87" s="214">
        <f t="shared" si="41"/>
        <v>2.4471555501045118E-3</v>
      </c>
      <c r="K87" s="215">
        <f t="shared" si="42"/>
        <v>2.4856345721142826E-3</v>
      </c>
      <c r="L87" s="52">
        <f t="shared" si="37"/>
        <v>0.34865053251688261</v>
      </c>
      <c r="N87" s="40">
        <f t="shared" si="47"/>
        <v>4.0250693857849651</v>
      </c>
      <c r="O87" s="143">
        <f t="shared" si="48"/>
        <v>5.3105005312241769</v>
      </c>
      <c r="P87" s="52">
        <f t="shared" si="49"/>
        <v>0.31935626997608346</v>
      </c>
    </row>
    <row r="88" spans="1:16" ht="20.100000000000001" customHeight="1" x14ac:dyDescent="0.25">
      <c r="A88" s="38" t="s">
        <v>195</v>
      </c>
      <c r="B88" s="19">
        <v>519.1400000000001</v>
      </c>
      <c r="C88" s="140">
        <v>677.08</v>
      </c>
      <c r="D88" s="247">
        <f t="shared" si="39"/>
        <v>2.6532497837852367E-3</v>
      </c>
      <c r="E88" s="215">
        <f t="shared" si="40"/>
        <v>2.4392829024166515E-3</v>
      </c>
      <c r="F88" s="52">
        <f t="shared" si="36"/>
        <v>0.30423392533805893</v>
      </c>
      <c r="H88" s="19">
        <v>126.744</v>
      </c>
      <c r="I88" s="140">
        <v>176.17099999999999</v>
      </c>
      <c r="J88" s="214">
        <f t="shared" si="41"/>
        <v>2.3246537931424583E-3</v>
      </c>
      <c r="K88" s="215">
        <f t="shared" si="42"/>
        <v>2.4335572671261426E-3</v>
      </c>
      <c r="L88" s="52">
        <f t="shared" si="37"/>
        <v>0.38997506785331054</v>
      </c>
      <c r="N88" s="40">
        <f t="shared" si="47"/>
        <v>2.4414223523519665</v>
      </c>
      <c r="O88" s="143">
        <f t="shared" si="48"/>
        <v>2.6019229633130498</v>
      </c>
      <c r="P88" s="52">
        <f t="shared" si="49"/>
        <v>6.5740616655886527E-2</v>
      </c>
    </row>
    <row r="89" spans="1:16" ht="20.100000000000001" customHeight="1" x14ac:dyDescent="0.25">
      <c r="A89" s="38" t="s">
        <v>233</v>
      </c>
      <c r="B89" s="19">
        <v>557.27</v>
      </c>
      <c r="C89" s="140">
        <v>538.26</v>
      </c>
      <c r="D89" s="247">
        <f t="shared" si="39"/>
        <v>2.8481267230612136E-3</v>
      </c>
      <c r="E89" s="215">
        <f t="shared" si="40"/>
        <v>1.939162898113645E-3</v>
      </c>
      <c r="F89" s="52">
        <f t="shared" si="36"/>
        <v>-3.4112728121018523E-2</v>
      </c>
      <c r="H89" s="19">
        <v>146.06599999999997</v>
      </c>
      <c r="I89" s="140">
        <v>145.709</v>
      </c>
      <c r="J89" s="214">
        <f t="shared" si="41"/>
        <v>2.6790450115914462E-3</v>
      </c>
      <c r="K89" s="215">
        <f t="shared" si="42"/>
        <v>2.0127671173784741E-3</v>
      </c>
      <c r="L89" s="52">
        <f t="shared" si="37"/>
        <v>-2.4441006120518873E-3</v>
      </c>
      <c r="N89" s="40">
        <f t="shared" si="47"/>
        <v>2.6210992875984704</v>
      </c>
      <c r="O89" s="143">
        <f t="shared" si="48"/>
        <v>2.7070374911752686</v>
      </c>
      <c r="P89" s="52">
        <f t="shared" si="49"/>
        <v>3.2787084405160899E-2</v>
      </c>
    </row>
    <row r="90" spans="1:16" ht="20.100000000000001" customHeight="1" x14ac:dyDescent="0.25">
      <c r="A90" s="38" t="s">
        <v>192</v>
      </c>
      <c r="B90" s="19">
        <v>437.32</v>
      </c>
      <c r="C90" s="140">
        <v>380.28000000000003</v>
      </c>
      <c r="D90" s="247">
        <f t="shared" si="39"/>
        <v>2.2350795458738674E-3</v>
      </c>
      <c r="E90" s="215">
        <f t="shared" si="40"/>
        <v>1.3700161016881377E-3</v>
      </c>
      <c r="F90" s="52">
        <f t="shared" si="36"/>
        <v>-0.13043080581725044</v>
      </c>
      <c r="H90" s="19">
        <v>147.958</v>
      </c>
      <c r="I90" s="140">
        <v>139.37100000000001</v>
      </c>
      <c r="J90" s="214">
        <f t="shared" si="41"/>
        <v>2.713746811886731E-3</v>
      </c>
      <c r="K90" s="215">
        <f t="shared" si="42"/>
        <v>1.9252164651198985E-3</v>
      </c>
      <c r="L90" s="52">
        <f t="shared" si="37"/>
        <v>-5.8036740155990141E-2</v>
      </c>
      <c r="N90" s="40">
        <f t="shared" ref="N90:N94" si="50">(H90/B90)*10</f>
        <v>3.3832891246684351</v>
      </c>
      <c r="O90" s="143">
        <f t="shared" ref="O90:O94" si="51">(I90/C90)*10</f>
        <v>3.6649573998106661</v>
      </c>
      <c r="P90" s="52">
        <f t="shared" ref="P90:P94" si="52">(O90-N90)/N90</f>
        <v>8.3252794769597099E-2</v>
      </c>
    </row>
    <row r="91" spans="1:16" ht="20.100000000000001" customHeight="1" x14ac:dyDescent="0.25">
      <c r="A91" s="38" t="s">
        <v>199</v>
      </c>
      <c r="B91" s="19">
        <v>652.1099999999999</v>
      </c>
      <c r="C91" s="140">
        <v>552.66000000000008</v>
      </c>
      <c r="D91" s="247">
        <f t="shared" si="39"/>
        <v>3.3328403060912085E-3</v>
      </c>
      <c r="E91" s="215">
        <f t="shared" si="40"/>
        <v>1.9910410717338969E-3</v>
      </c>
      <c r="F91" s="52">
        <f t="shared" si="36"/>
        <v>-0.15250494548465723</v>
      </c>
      <c r="H91" s="19">
        <v>134.553</v>
      </c>
      <c r="I91" s="140">
        <v>120.48400000000001</v>
      </c>
      <c r="J91" s="214">
        <f t="shared" si="41"/>
        <v>2.4678812553548665E-3</v>
      </c>
      <c r="K91" s="215">
        <f t="shared" si="42"/>
        <v>1.6643188366554438E-3</v>
      </c>
      <c r="L91" s="52">
        <f t="shared" si="37"/>
        <v>-0.10456102799640282</v>
      </c>
      <c r="N91" s="40">
        <f t="shared" si="50"/>
        <v>2.0633482081243963</v>
      </c>
      <c r="O91" s="143">
        <f t="shared" si="51"/>
        <v>2.1800745485470268</v>
      </c>
      <c r="P91" s="52">
        <f t="shared" si="52"/>
        <v>5.6571324201616847E-2</v>
      </c>
    </row>
    <row r="92" spans="1:16" ht="20.100000000000001" customHeight="1" x14ac:dyDescent="0.25">
      <c r="A92" s="38" t="s">
        <v>178</v>
      </c>
      <c r="B92" s="19">
        <v>278.66000000000003</v>
      </c>
      <c r="C92" s="140">
        <v>438.23</v>
      </c>
      <c r="D92" s="247">
        <f t="shared" si="39"/>
        <v>1.4241911329306045E-3</v>
      </c>
      <c r="E92" s="215">
        <f t="shared" si="40"/>
        <v>1.5787897240001909E-3</v>
      </c>
      <c r="F92" s="52">
        <f t="shared" si="36"/>
        <v>0.57263331658652117</v>
      </c>
      <c r="H92" s="19">
        <v>74.87700000000001</v>
      </c>
      <c r="I92" s="140">
        <v>118.215</v>
      </c>
      <c r="J92" s="214">
        <f t="shared" si="41"/>
        <v>1.3733439221511698E-3</v>
      </c>
      <c r="K92" s="215">
        <f t="shared" si="42"/>
        <v>1.6329757584013088E-3</v>
      </c>
      <c r="L92" s="52">
        <f t="shared" si="37"/>
        <v>0.57878921431147068</v>
      </c>
      <c r="N92" s="40">
        <f t="shared" si="50"/>
        <v>2.6870379674154887</v>
      </c>
      <c r="O92" s="143">
        <f t="shared" si="51"/>
        <v>2.6975560778586587</v>
      </c>
      <c r="P92" s="52">
        <f t="shared" si="52"/>
        <v>3.9143884718855501E-3</v>
      </c>
    </row>
    <row r="93" spans="1:16" ht="20.100000000000001" customHeight="1" x14ac:dyDescent="0.25">
      <c r="A93" s="38" t="s">
        <v>240</v>
      </c>
      <c r="B93" s="19">
        <v>148.56</v>
      </c>
      <c r="C93" s="140">
        <v>340.2</v>
      </c>
      <c r="D93" s="247">
        <f t="shared" si="39"/>
        <v>7.592687673443285E-4</v>
      </c>
      <c r="E93" s="215">
        <f t="shared" si="40"/>
        <v>1.225621851778438E-3</v>
      </c>
      <c r="F93" s="52">
        <f t="shared" si="36"/>
        <v>1.2899838449111469</v>
      </c>
      <c r="H93" s="19">
        <v>33.862000000000002</v>
      </c>
      <c r="I93" s="140">
        <v>76.215000000000003</v>
      </c>
      <c r="J93" s="214">
        <f t="shared" si="41"/>
        <v>6.2107418689160776E-4</v>
      </c>
      <c r="K93" s="215">
        <f t="shared" si="42"/>
        <v>1.0528041908941823E-3</v>
      </c>
      <c r="L93" s="52">
        <f t="shared" si="37"/>
        <v>1.2507530565235367</v>
      </c>
      <c r="N93" s="40">
        <f t="shared" si="50"/>
        <v>2.279348411416263</v>
      </c>
      <c r="O93" s="143">
        <f t="shared" si="51"/>
        <v>2.2402998236331575</v>
      </c>
      <c r="P93" s="52">
        <f t="shared" si="52"/>
        <v>-1.7131469496952784E-2</v>
      </c>
    </row>
    <row r="94" spans="1:16" ht="20.100000000000001" customHeight="1" x14ac:dyDescent="0.25">
      <c r="A94" s="38" t="s">
        <v>229</v>
      </c>
      <c r="B94" s="19">
        <v>122.31</v>
      </c>
      <c r="C94" s="140">
        <v>273.08000000000004</v>
      </c>
      <c r="D94" s="247">
        <f t="shared" si="39"/>
        <v>6.2510879734709761E-4</v>
      </c>
      <c r="E94" s="215">
        <f t="shared" si="40"/>
        <v>9.8381192029293324E-4</v>
      </c>
      <c r="F94" s="52">
        <f t="shared" si="36"/>
        <v>1.2326874335704361</v>
      </c>
      <c r="H94" s="19">
        <v>31.112000000000002</v>
      </c>
      <c r="I94" s="140">
        <v>73.081000000000003</v>
      </c>
      <c r="J94" s="214">
        <f t="shared" si="41"/>
        <v>5.7063552367171754E-4</v>
      </c>
      <c r="K94" s="215">
        <f t="shared" si="42"/>
        <v>1.0095123410711504E-3</v>
      </c>
      <c r="L94" s="52">
        <f t="shared" si="37"/>
        <v>1.3489650295705837</v>
      </c>
      <c r="N94" s="40">
        <f t="shared" si="50"/>
        <v>2.5437004333251574</v>
      </c>
      <c r="O94" s="143">
        <f t="shared" si="51"/>
        <v>2.6761754797129047</v>
      </c>
      <c r="P94" s="52">
        <f t="shared" si="52"/>
        <v>5.2079657121642371E-2</v>
      </c>
    </row>
    <row r="95" spans="1:16" ht="20.100000000000001" customHeight="1" thickBot="1" x14ac:dyDescent="0.3">
      <c r="A95" s="8" t="s">
        <v>17</v>
      </c>
      <c r="B95" s="19">
        <f>B96-SUM(B68:B94)</f>
        <v>5711.1000000000349</v>
      </c>
      <c r="C95" s="140">
        <f>C96-SUM(C68:C94)</f>
        <v>2898.9299999998766</v>
      </c>
      <c r="D95" s="247">
        <f t="shared" si="39"/>
        <v>2.9188609700997716E-2</v>
      </c>
      <c r="E95" s="215">
        <f t="shared" si="40"/>
        <v>1.0443832906454779E-2</v>
      </c>
      <c r="F95" s="52">
        <f>(C95-B95)/B95</f>
        <v>-0.49240426537797294</v>
      </c>
      <c r="H95" s="19">
        <f>H96-SUM(H68:H94)</f>
        <v>1426.7070000000094</v>
      </c>
      <c r="I95" s="140">
        <f>I96-SUM(I68:I94)</f>
        <v>992.61500000003434</v>
      </c>
      <c r="J95" s="214">
        <f t="shared" si="41"/>
        <v>2.6167706867803755E-2</v>
      </c>
      <c r="K95" s="215">
        <f t="shared" si="42"/>
        <v>1.3711595249550151E-2</v>
      </c>
      <c r="L95" s="52">
        <f t="shared" si="37"/>
        <v>-0.30426149167276267</v>
      </c>
      <c r="N95" s="40">
        <f t="shared" si="38"/>
        <v>2.4981299574512801</v>
      </c>
      <c r="O95" s="143">
        <f t="shared" si="38"/>
        <v>3.4240737099553167</v>
      </c>
      <c r="P95" s="52">
        <f>(O95-N95)/N95</f>
        <v>0.37065475706825585</v>
      </c>
    </row>
    <row r="96" spans="1:16" ht="26.25" customHeight="1" thickBot="1" x14ac:dyDescent="0.3">
      <c r="A96" s="12" t="s">
        <v>18</v>
      </c>
      <c r="B96" s="17">
        <v>195661.94000000006</v>
      </c>
      <c r="C96" s="145">
        <v>277573.37999999995</v>
      </c>
      <c r="D96" s="243">
        <f>SUM(D68:D95)</f>
        <v>1</v>
      </c>
      <c r="E96" s="244">
        <f>SUM(E68:E95)</f>
        <v>0.99999999999999978</v>
      </c>
      <c r="F96" s="57">
        <f>(C96-B96)/B96</f>
        <v>0.41863757458399858</v>
      </c>
      <c r="G96" s="1"/>
      <c r="H96" s="17">
        <v>54521.667000000001</v>
      </c>
      <c r="I96" s="145">
        <v>72392.379000000015</v>
      </c>
      <c r="J96" s="255">
        <f t="shared" si="41"/>
        <v>1</v>
      </c>
      <c r="K96" s="244">
        <f t="shared" si="42"/>
        <v>1</v>
      </c>
      <c r="L96" s="57">
        <f t="shared" si="37"/>
        <v>0.32777266329732752</v>
      </c>
      <c r="M96" s="1"/>
      <c r="N96" s="37">
        <f t="shared" si="38"/>
        <v>2.7865238891120052</v>
      </c>
      <c r="O96" s="150">
        <f t="shared" si="38"/>
        <v>2.6080447267673881</v>
      </c>
      <c r="P96" s="57">
        <f>(O96-N96)/N96</f>
        <v>-6.4050828001870799E-2</v>
      </c>
    </row>
    <row r="98" spans="3:9" x14ac:dyDescent="0.25">
      <c r="C98" s="2"/>
      <c r="D98" s="2"/>
      <c r="E98" s="2"/>
      <c r="F98" s="2"/>
      <c r="G98" s="2"/>
      <c r="H98" s="2"/>
      <c r="I98" s="2"/>
    </row>
  </sheetData>
  <mergeCells count="33"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  <mergeCell ref="N36:O36"/>
    <mergeCell ref="B5:C5"/>
    <mergeCell ref="D5:E5"/>
    <mergeCell ref="H5:I5"/>
    <mergeCell ref="J5:K5"/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137</v>
      </c>
      <c r="B1" s="4"/>
    </row>
    <row r="3" spans="1:19" ht="15.75" thickBot="1" x14ac:dyDescent="0.3"/>
    <row r="4" spans="1:19" x14ac:dyDescent="0.25">
      <c r="A4" s="347" t="s">
        <v>16</v>
      </c>
      <c r="B4" s="339"/>
      <c r="C4" s="339"/>
      <c r="D4" s="339"/>
      <c r="E4" s="360" t="s">
        <v>1</v>
      </c>
      <c r="F4" s="361"/>
      <c r="G4" s="362" t="s">
        <v>13</v>
      </c>
      <c r="H4" s="362"/>
      <c r="I4" s="130" t="s">
        <v>0</v>
      </c>
      <c r="K4" s="364" t="s">
        <v>19</v>
      </c>
      <c r="L4" s="362"/>
      <c r="M4" s="358" t="s">
        <v>13</v>
      </c>
      <c r="N4" s="359"/>
      <c r="O4" s="130" t="s">
        <v>0</v>
      </c>
      <c r="Q4" s="371" t="s">
        <v>22</v>
      </c>
      <c r="R4" s="362"/>
      <c r="S4" s="130" t="s">
        <v>0</v>
      </c>
    </row>
    <row r="5" spans="1:19" x14ac:dyDescent="0.25">
      <c r="A5" s="363"/>
      <c r="B5" s="340"/>
      <c r="C5" s="340"/>
      <c r="D5" s="340"/>
      <c r="E5" s="365" t="s">
        <v>206</v>
      </c>
      <c r="F5" s="366"/>
      <c r="G5" s="367" t="str">
        <f>E5</f>
        <v>jan-dez</v>
      </c>
      <c r="H5" s="367"/>
      <c r="I5" s="131" t="s">
        <v>149</v>
      </c>
      <c r="K5" s="368" t="str">
        <f>E5</f>
        <v>jan-dez</v>
      </c>
      <c r="L5" s="367"/>
      <c r="M5" s="369" t="str">
        <f>E5</f>
        <v>jan-dez</v>
      </c>
      <c r="N5" s="357"/>
      <c r="O5" s="131" t="str">
        <f>I5</f>
        <v>2024/2023</v>
      </c>
      <c r="Q5" s="368" t="str">
        <f>E5</f>
        <v>jan-dez</v>
      </c>
      <c r="R5" s="366"/>
      <c r="S5" s="131" t="str">
        <f>I5</f>
        <v>2024/2023</v>
      </c>
    </row>
    <row r="6" spans="1:19" ht="19.5" customHeight="1" thickBot="1" x14ac:dyDescent="0.3">
      <c r="A6" s="348"/>
      <c r="B6" s="372"/>
      <c r="C6" s="372"/>
      <c r="D6" s="37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297350.91999999975</v>
      </c>
      <c r="F7" s="145">
        <v>291084.58999999991</v>
      </c>
      <c r="G7" s="243">
        <f>E7/E15</f>
        <v>0.395032755135237</v>
      </c>
      <c r="H7" s="244">
        <f>F7/F15</f>
        <v>0.37256711100366513</v>
      </c>
      <c r="I7" s="164">
        <f t="shared" ref="I7:I18" si="0">(F7-E7)/E7</f>
        <v>-2.1073854420897192E-2</v>
      </c>
      <c r="J7" s="1"/>
      <c r="K7" s="17">
        <v>70305.319999999963</v>
      </c>
      <c r="L7" s="145">
        <v>68463.845999999947</v>
      </c>
      <c r="M7" s="243">
        <f>K7/K15</f>
        <v>0.36513037369761625</v>
      </c>
      <c r="N7" s="244">
        <f>L7/L15</f>
        <v>0.34421183748297923</v>
      </c>
      <c r="O7" s="164">
        <f t="shared" ref="O7:O18" si="1">(L7-K7)/K7</f>
        <v>-2.6192527108901822E-2</v>
      </c>
      <c r="P7" s="1"/>
      <c r="Q7" s="187">
        <f t="shared" ref="Q7:Q18" si="2">(K7/E7)*10</f>
        <v>2.3643888507222384</v>
      </c>
      <c r="R7" s="188">
        <f t="shared" ref="R7:R18" si="3">(L7/F7)*10</f>
        <v>2.3520257805471587</v>
      </c>
      <c r="S7" s="55">
        <f>(R7-Q7)/Q7</f>
        <v>-5.2288650283996907E-3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217239.90999999977</v>
      </c>
      <c r="F8" s="181">
        <v>214521.38999999987</v>
      </c>
      <c r="G8" s="245">
        <f>E8/E7</f>
        <v>0.73058428741367254</v>
      </c>
      <c r="H8" s="246">
        <f>F8/F7</f>
        <v>0.73697267862926008</v>
      </c>
      <c r="I8" s="206">
        <f t="shared" si="0"/>
        <v>-1.2513906859931515E-2</v>
      </c>
      <c r="K8" s="180">
        <v>56037.669999999955</v>
      </c>
      <c r="L8" s="181">
        <v>54720.754999999954</v>
      </c>
      <c r="M8" s="250">
        <f>K8/K7</f>
        <v>0.7970615879424201</v>
      </c>
      <c r="N8" s="246">
        <f>L8/L7</f>
        <v>0.79926498724596917</v>
      </c>
      <c r="O8" s="207">
        <f t="shared" si="1"/>
        <v>-2.3500530982105465E-2</v>
      </c>
      <c r="Q8" s="189">
        <f t="shared" si="2"/>
        <v>2.5795292402763388</v>
      </c>
      <c r="R8" s="190">
        <f t="shared" si="3"/>
        <v>2.5508297797249959</v>
      </c>
      <c r="S8" s="182">
        <f t="shared" ref="S8:S18" si="4">(R8-Q8)/Q8</f>
        <v>-1.1125851997811959E-2</v>
      </c>
    </row>
    <row r="9" spans="1:19" ht="24" customHeight="1" x14ac:dyDescent="0.25">
      <c r="A9" s="8"/>
      <c r="B9" t="s">
        <v>37</v>
      </c>
      <c r="E9" s="19">
        <v>74271.069999999992</v>
      </c>
      <c r="F9" s="140">
        <v>67216.820000000022</v>
      </c>
      <c r="G9" s="247">
        <f>E9/E7</f>
        <v>0.24977582043465699</v>
      </c>
      <c r="H9" s="215">
        <f>F9/F7</f>
        <v>0.23091851066385907</v>
      </c>
      <c r="I9" s="182">
        <f t="shared" si="0"/>
        <v>-9.4979781495001636E-2</v>
      </c>
      <c r="K9" s="19">
        <v>12978.872000000008</v>
      </c>
      <c r="L9" s="140">
        <v>11974.894999999999</v>
      </c>
      <c r="M9" s="247">
        <f>K9/K7</f>
        <v>0.18460725304998277</v>
      </c>
      <c r="N9" s="215">
        <f>L9/L7</f>
        <v>0.17490830123683102</v>
      </c>
      <c r="O9" s="182">
        <f t="shared" si="1"/>
        <v>-7.7354719269903366E-2</v>
      </c>
      <c r="Q9" s="189">
        <f t="shared" si="2"/>
        <v>1.7475003389610531</v>
      </c>
      <c r="R9" s="190">
        <f t="shared" si="3"/>
        <v>1.7815325092737198</v>
      </c>
      <c r="S9" s="182">
        <f t="shared" si="4"/>
        <v>1.9474771794836934E-2</v>
      </c>
    </row>
    <row r="10" spans="1:19" ht="24" customHeight="1" thickBot="1" x14ac:dyDescent="0.3">
      <c r="A10" s="8"/>
      <c r="B10" t="s">
        <v>36</v>
      </c>
      <c r="E10" s="19">
        <v>5839.9400000000014</v>
      </c>
      <c r="F10" s="140">
        <v>9346.3799999999974</v>
      </c>
      <c r="G10" s="247">
        <f>E10/E7</f>
        <v>1.9639892151670512E-2</v>
      </c>
      <c r="H10" s="215">
        <f>F10/F7</f>
        <v>3.2108810706880771E-2</v>
      </c>
      <c r="I10" s="186">
        <f t="shared" si="0"/>
        <v>0.60042397695866656</v>
      </c>
      <c r="K10" s="19">
        <v>1288.7779999999998</v>
      </c>
      <c r="L10" s="140">
        <v>1768.1960000000001</v>
      </c>
      <c r="M10" s="247">
        <f>K10/K7</f>
        <v>1.8331159007597155E-2</v>
      </c>
      <c r="N10" s="215">
        <f>L10/L7</f>
        <v>2.5826711517199917E-2</v>
      </c>
      <c r="O10" s="209">
        <f t="shared" si="1"/>
        <v>0.37199424571182965</v>
      </c>
      <c r="Q10" s="189">
        <f t="shared" si="2"/>
        <v>2.2068343167909252</v>
      </c>
      <c r="R10" s="190">
        <f t="shared" si="3"/>
        <v>1.8918511766052746</v>
      </c>
      <c r="S10" s="182">
        <f t="shared" si="4"/>
        <v>-0.14273076043320024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455373.8</v>
      </c>
      <c r="F11" s="145">
        <v>490209.79000000056</v>
      </c>
      <c r="G11" s="243">
        <f>E11/E15</f>
        <v>0.60496724486476294</v>
      </c>
      <c r="H11" s="244">
        <f>F11/F15</f>
        <v>0.62743288899633487</v>
      </c>
      <c r="I11" s="164">
        <f t="shared" si="0"/>
        <v>7.6499767883002001E-2</v>
      </c>
      <c r="J11" s="1"/>
      <c r="K11" s="17">
        <v>122243.21899999981</v>
      </c>
      <c r="L11" s="145">
        <v>130436.47800000012</v>
      </c>
      <c r="M11" s="243">
        <f>K11/K15</f>
        <v>0.63486962630238364</v>
      </c>
      <c r="N11" s="244">
        <f>L11/L15</f>
        <v>0.65578816251702066</v>
      </c>
      <c r="O11" s="164">
        <f t="shared" si="1"/>
        <v>6.702424123828353E-2</v>
      </c>
      <c r="Q11" s="191">
        <f t="shared" si="2"/>
        <v>2.684458767720054</v>
      </c>
      <c r="R11" s="192">
        <f t="shared" si="3"/>
        <v>2.6608297235353047</v>
      </c>
      <c r="S11" s="57">
        <f t="shared" si="4"/>
        <v>-8.8021632028335347E-3</v>
      </c>
    </row>
    <row r="12" spans="1:19" s="3" customFormat="1" ht="24" customHeight="1" x14ac:dyDescent="0.25">
      <c r="A12" s="46"/>
      <c r="B12" s="3" t="s">
        <v>33</v>
      </c>
      <c r="E12" s="31">
        <v>403540.2</v>
      </c>
      <c r="F12" s="141">
        <v>438470.45000000054</v>
      </c>
      <c r="G12" s="247">
        <f>E12/E11</f>
        <v>0.88617351283714618</v>
      </c>
      <c r="H12" s="215">
        <f>F12/F11</f>
        <v>0.89445469867095073</v>
      </c>
      <c r="I12" s="206">
        <f t="shared" si="0"/>
        <v>8.6559529880791367E-2</v>
      </c>
      <c r="K12" s="31">
        <v>113966.92399999981</v>
      </c>
      <c r="L12" s="141">
        <v>122098.40800000011</v>
      </c>
      <c r="M12" s="247">
        <f>K12/K11</f>
        <v>0.93229648999998915</v>
      </c>
      <c r="N12" s="215">
        <f>L12/L11</f>
        <v>0.93607562755565965</v>
      </c>
      <c r="O12" s="206">
        <f t="shared" si="1"/>
        <v>7.1349508388945521E-2</v>
      </c>
      <c r="Q12" s="189">
        <f t="shared" si="2"/>
        <v>2.8241777151322172</v>
      </c>
      <c r="R12" s="190">
        <f t="shared" si="3"/>
        <v>2.7846439366666549</v>
      </c>
      <c r="S12" s="182">
        <f t="shared" si="4"/>
        <v>-1.39983324185785E-2</v>
      </c>
    </row>
    <row r="13" spans="1:19" ht="24" customHeight="1" x14ac:dyDescent="0.25">
      <c r="A13" s="8"/>
      <c r="B13" s="3" t="s">
        <v>37</v>
      </c>
      <c r="D13" s="3"/>
      <c r="E13" s="19">
        <v>47498.189999999988</v>
      </c>
      <c r="F13" s="140">
        <v>48691.960000000006</v>
      </c>
      <c r="G13" s="247">
        <f>E13/E11</f>
        <v>0.10430593503622736</v>
      </c>
      <c r="H13" s="215">
        <f>F13/F11</f>
        <v>9.9328820013977998E-2</v>
      </c>
      <c r="I13" s="182">
        <f t="shared" si="0"/>
        <v>2.5132957697967417E-2</v>
      </c>
      <c r="K13" s="19">
        <v>7838.3330000000042</v>
      </c>
      <c r="L13" s="140">
        <v>7913.4830000000056</v>
      </c>
      <c r="M13" s="247">
        <f>K13/K11</f>
        <v>6.4120800025725899E-2</v>
      </c>
      <c r="N13" s="215">
        <f>L13/L11</f>
        <v>6.0669247754451011E-2</v>
      </c>
      <c r="O13" s="182">
        <f t="shared" si="1"/>
        <v>9.5874977498406119E-3</v>
      </c>
      <c r="Q13" s="189">
        <f t="shared" si="2"/>
        <v>1.6502382511838884</v>
      </c>
      <c r="R13" s="190">
        <f t="shared" si="3"/>
        <v>1.6252134849367339</v>
      </c>
      <c r="S13" s="182">
        <f t="shared" si="4"/>
        <v>-1.5164335349275578E-2</v>
      </c>
    </row>
    <row r="14" spans="1:19" ht="24" customHeight="1" thickBot="1" x14ac:dyDescent="0.3">
      <c r="A14" s="8"/>
      <c r="B14" t="s">
        <v>36</v>
      </c>
      <c r="E14" s="19">
        <v>4335.41</v>
      </c>
      <c r="F14" s="140">
        <v>3047.3799999999997</v>
      </c>
      <c r="G14" s="247">
        <f>E14/E11</f>
        <v>9.5205521266265216E-3</v>
      </c>
      <c r="H14" s="215">
        <f>F14/F11</f>
        <v>6.2164813150712393E-3</v>
      </c>
      <c r="I14" s="186">
        <f t="shared" si="0"/>
        <v>-0.29709531509130632</v>
      </c>
      <c r="K14" s="19">
        <v>437.96200000000005</v>
      </c>
      <c r="L14" s="140">
        <v>424.58699999999993</v>
      </c>
      <c r="M14" s="247">
        <f>K14/K11</f>
        <v>3.5827099742849599E-3</v>
      </c>
      <c r="N14" s="215">
        <f>L14/L11</f>
        <v>3.2551246898892775E-3</v>
      </c>
      <c r="O14" s="209">
        <f t="shared" si="1"/>
        <v>-3.0539179198195533E-2</v>
      </c>
      <c r="Q14" s="189">
        <f t="shared" si="2"/>
        <v>1.0101974207745059</v>
      </c>
      <c r="R14" s="190">
        <f t="shared" si="3"/>
        <v>1.3932853795719602</v>
      </c>
      <c r="S14" s="182">
        <f t="shared" si="4"/>
        <v>0.37922088387806957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752724.71999999974</v>
      </c>
      <c r="F15" s="145">
        <v>781294.38000000047</v>
      </c>
      <c r="G15" s="243">
        <f>G7+G11</f>
        <v>1</v>
      </c>
      <c r="H15" s="244">
        <f>H7+H11</f>
        <v>1</v>
      </c>
      <c r="I15" s="164">
        <f t="shared" si="0"/>
        <v>3.7954991035767688E-2</v>
      </c>
      <c r="J15" s="1"/>
      <c r="K15" s="17">
        <v>192548.53899999979</v>
      </c>
      <c r="L15" s="145">
        <v>198900.32400000008</v>
      </c>
      <c r="M15" s="243">
        <f>M7+M11</f>
        <v>0.99999999999999989</v>
      </c>
      <c r="N15" s="244">
        <f>N7+N11</f>
        <v>0.99999999999999989</v>
      </c>
      <c r="O15" s="164">
        <f t="shared" si="1"/>
        <v>3.2987967776791603E-2</v>
      </c>
      <c r="Q15" s="191">
        <f t="shared" si="2"/>
        <v>2.5580206665725003</v>
      </c>
      <c r="R15" s="192">
        <f t="shared" si="3"/>
        <v>2.5457795306296709</v>
      </c>
      <c r="S15" s="57">
        <f t="shared" si="4"/>
        <v>-4.7853936845753944E-3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620780.10999999975</v>
      </c>
      <c r="F16" s="181">
        <f t="shared" ref="F16:F17" si="5">F8+F12</f>
        <v>652991.84000000043</v>
      </c>
      <c r="G16" s="245">
        <f>E16/E15</f>
        <v>0.82471067244875385</v>
      </c>
      <c r="H16" s="246">
        <f>F16/F15</f>
        <v>0.83578207742899679</v>
      </c>
      <c r="I16" s="207">
        <f t="shared" si="0"/>
        <v>5.1889114166368336E-2</v>
      </c>
      <c r="J16" s="3"/>
      <c r="K16" s="180">
        <f t="shared" ref="K16:L18" si="6">K8+K12</f>
        <v>170004.59399999975</v>
      </c>
      <c r="L16" s="181">
        <f t="shared" si="6"/>
        <v>176819.16300000006</v>
      </c>
      <c r="M16" s="250">
        <f>K16/K15</f>
        <v>0.88291811967474831</v>
      </c>
      <c r="N16" s="246">
        <f>L16/L15</f>
        <v>0.88898378566743808</v>
      </c>
      <c r="O16" s="207">
        <f t="shared" si="1"/>
        <v>4.0084616772181572E-2</v>
      </c>
      <c r="P16" s="3"/>
      <c r="Q16" s="189">
        <f t="shared" si="2"/>
        <v>2.7385638048229315</v>
      </c>
      <c r="R16" s="190">
        <f t="shared" si="3"/>
        <v>2.7078311269555826</v>
      </c>
      <c r="S16" s="182">
        <f t="shared" si="4"/>
        <v>-1.1222187999865133E-2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121769.25999999998</v>
      </c>
      <c r="F17" s="140">
        <f t="shared" si="5"/>
        <v>115908.78000000003</v>
      </c>
      <c r="G17" s="248">
        <f>E17/E15</f>
        <v>0.1617713046543762</v>
      </c>
      <c r="H17" s="215">
        <f>F17/F15</f>
        <v>0.14835481089727018</v>
      </c>
      <c r="I17" s="182">
        <f t="shared" si="0"/>
        <v>-4.8127745869523668E-2</v>
      </c>
      <c r="K17" s="19">
        <f t="shared" si="6"/>
        <v>20817.205000000013</v>
      </c>
      <c r="L17" s="140">
        <f t="shared" si="6"/>
        <v>19888.378000000004</v>
      </c>
      <c r="M17" s="247">
        <f>K17/K15</f>
        <v>0.10811406364397309</v>
      </c>
      <c r="N17" s="215">
        <f>L17/L15</f>
        <v>9.9991682265937368E-2</v>
      </c>
      <c r="O17" s="182">
        <f t="shared" si="1"/>
        <v>-4.4618237654863266E-2</v>
      </c>
      <c r="Q17" s="189">
        <f t="shared" si="2"/>
        <v>1.7095615921456708</v>
      </c>
      <c r="R17" s="190">
        <f t="shared" si="3"/>
        <v>1.7158646652997298</v>
      </c>
      <c r="S17" s="182">
        <f t="shared" si="4"/>
        <v>3.6869529492341911E-3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10175.350000000002</v>
      </c>
      <c r="F18" s="142">
        <f>F10+F14</f>
        <v>12393.759999999997</v>
      </c>
      <c r="G18" s="249">
        <f>E18/E15</f>
        <v>1.3518022896869928E-2</v>
      </c>
      <c r="H18" s="221">
        <f>F18/F15</f>
        <v>1.5863111673733003E-2</v>
      </c>
      <c r="I18" s="208">
        <f t="shared" si="0"/>
        <v>0.21801805343305083</v>
      </c>
      <c r="K18" s="21">
        <f t="shared" si="6"/>
        <v>1726.7399999999998</v>
      </c>
      <c r="L18" s="142">
        <f t="shared" si="6"/>
        <v>2192.7829999999999</v>
      </c>
      <c r="M18" s="249">
        <f>K18/K15</f>
        <v>8.9678166812784885E-3</v>
      </c>
      <c r="N18" s="221">
        <f>L18/L15</f>
        <v>1.1024532066624482E-2</v>
      </c>
      <c r="O18" s="208">
        <f t="shared" si="1"/>
        <v>0.26989761052619399</v>
      </c>
      <c r="Q18" s="193">
        <f t="shared" si="2"/>
        <v>1.6969833961485348</v>
      </c>
      <c r="R18" s="194">
        <f t="shared" si="3"/>
        <v>1.7692637262622486</v>
      </c>
      <c r="S18" s="186">
        <f t="shared" si="4"/>
        <v>4.2593422114654098E-2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5"/>
  <sheetViews>
    <sheetView showGridLines="0" showRowColHeaders="0" topLeftCell="A7" workbookViewId="0">
      <selection activeCell="A26" sqref="A26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106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114</v>
      </c>
    </row>
    <row r="15" spans="1:1" x14ac:dyDescent="0.25">
      <c r="A15" t="s">
        <v>113</v>
      </c>
    </row>
    <row r="17" spans="1:1" x14ac:dyDescent="0.25">
      <c r="A17" t="s">
        <v>153</v>
      </c>
    </row>
    <row r="19" spans="1:1" x14ac:dyDescent="0.25">
      <c r="A19" t="s">
        <v>152</v>
      </c>
    </row>
    <row r="21" spans="1:1" x14ac:dyDescent="0.25">
      <c r="A21" t="s">
        <v>151</v>
      </c>
    </row>
    <row r="23" spans="1:1" x14ac:dyDescent="0.25">
      <c r="A23" t="s">
        <v>150</v>
      </c>
    </row>
    <row r="25" spans="1:1" x14ac:dyDescent="0.25">
      <c r="A25" t="s">
        <v>154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topLeftCell="A80" workbookViewId="0">
      <selection activeCell="B96" sqref="B96:C96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138</v>
      </c>
    </row>
    <row r="3" spans="1:16" ht="8.25" customHeight="1" thickBot="1" x14ac:dyDescent="0.3"/>
    <row r="4" spans="1:16" x14ac:dyDescent="0.25">
      <c r="A4" s="375" t="s">
        <v>3</v>
      </c>
      <c r="B4" s="360" t="s">
        <v>1</v>
      </c>
      <c r="C4" s="362"/>
      <c r="D4" s="360" t="s">
        <v>104</v>
      </c>
      <c r="E4" s="362"/>
      <c r="F4" s="130" t="s">
        <v>0</v>
      </c>
      <c r="H4" s="373" t="s">
        <v>19</v>
      </c>
      <c r="I4" s="374"/>
      <c r="J4" s="360" t="s">
        <v>104</v>
      </c>
      <c r="K4" s="361"/>
      <c r="L4" s="130" t="s">
        <v>0</v>
      </c>
      <c r="N4" s="371" t="s">
        <v>22</v>
      </c>
      <c r="O4" s="362"/>
      <c r="P4" s="130" t="s">
        <v>0</v>
      </c>
    </row>
    <row r="5" spans="1:16" x14ac:dyDescent="0.25">
      <c r="A5" s="376"/>
      <c r="B5" s="365" t="s">
        <v>206</v>
      </c>
      <c r="C5" s="367"/>
      <c r="D5" s="365" t="str">
        <f>B5</f>
        <v>jan-dez</v>
      </c>
      <c r="E5" s="367"/>
      <c r="F5" s="131" t="s">
        <v>149</v>
      </c>
      <c r="H5" s="368" t="str">
        <f>B5</f>
        <v>jan-dez</v>
      </c>
      <c r="I5" s="367"/>
      <c r="J5" s="365" t="str">
        <f>B5</f>
        <v>jan-dez</v>
      </c>
      <c r="K5" s="366"/>
      <c r="L5" s="131" t="str">
        <f>F5</f>
        <v>2024/2023</v>
      </c>
      <c r="N5" s="368" t="str">
        <f>B5</f>
        <v>jan-dez</v>
      </c>
      <c r="O5" s="366"/>
      <c r="P5" s="131" t="str">
        <f>F5</f>
        <v>2024/2023</v>
      </c>
    </row>
    <row r="6" spans="1:16" ht="19.5" customHeight="1" thickBot="1" x14ac:dyDescent="0.3">
      <c r="A6" s="377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159</v>
      </c>
      <c r="B7" s="39">
        <v>109475.17</v>
      </c>
      <c r="C7" s="147">
        <v>123931.4</v>
      </c>
      <c r="D7" s="247">
        <f>B7/$B$33</f>
        <v>0.14543852100406643</v>
      </c>
      <c r="E7" s="246">
        <f>C7/$C$33</f>
        <v>0.1586231811881201</v>
      </c>
      <c r="F7" s="52">
        <f>(C7-B7)/B7</f>
        <v>0.13205030875951138</v>
      </c>
      <c r="H7" s="39">
        <v>28451.847000000012</v>
      </c>
      <c r="I7" s="147">
        <v>31221.535000000014</v>
      </c>
      <c r="J7" s="247">
        <f>H7/$H$33</f>
        <v>0.14776454367176481</v>
      </c>
      <c r="K7" s="246">
        <f>I7/$I$33</f>
        <v>0.15697075988674622</v>
      </c>
      <c r="L7" s="52">
        <f>(I7-H7)/H7</f>
        <v>9.7346509701110112E-2</v>
      </c>
      <c r="N7" s="27">
        <f t="shared" ref="N7:N33" si="0">(H7/B7)*10</f>
        <v>2.5989315202707619</v>
      </c>
      <c r="O7" s="151">
        <f t="shared" ref="O7:O33" si="1">(I7/C7)*10</f>
        <v>2.5192594451446535</v>
      </c>
      <c r="P7" s="61">
        <f>(O7-N7)/N7</f>
        <v>-3.0655703893963323E-2</v>
      </c>
    </row>
    <row r="8" spans="1:16" ht="20.100000000000001" customHeight="1" x14ac:dyDescent="0.25">
      <c r="A8" s="8" t="s">
        <v>160</v>
      </c>
      <c r="B8" s="19">
        <v>79042.109999999971</v>
      </c>
      <c r="C8" s="140">
        <v>82831.159999999974</v>
      </c>
      <c r="D8" s="247">
        <f t="shared" ref="D8:D32" si="2">B8/$B$33</f>
        <v>0.10500799017202463</v>
      </c>
      <c r="E8" s="215">
        <f t="shared" ref="E8:E32" si="3">C8/$C$33</f>
        <v>0.10601786230690659</v>
      </c>
      <c r="F8" s="52">
        <f t="shared" ref="F8:F33" si="4">(C8-B8)/B8</f>
        <v>4.7937105929991043E-2</v>
      </c>
      <c r="H8" s="19">
        <v>20005.554</v>
      </c>
      <c r="I8" s="140">
        <v>21162.848999999998</v>
      </c>
      <c r="J8" s="247">
        <f t="shared" ref="J8:J32" si="5">H8/$H$33</f>
        <v>0.10389875770493381</v>
      </c>
      <c r="K8" s="215">
        <f t="shared" ref="K8:K32" si="6">I8/$I$33</f>
        <v>0.10639926861054286</v>
      </c>
      <c r="L8" s="52">
        <f t="shared" ref="L8:L33" si="7">(I8-H8)/H8</f>
        <v>5.7848685420058762E-2</v>
      </c>
      <c r="N8" s="27">
        <f t="shared" si="0"/>
        <v>2.5309994887535274</v>
      </c>
      <c r="O8" s="152">
        <f t="shared" si="1"/>
        <v>2.5549381416365535</v>
      </c>
      <c r="P8" s="52">
        <f t="shared" ref="P8:P71" si="8">(O8-N8)/N8</f>
        <v>9.4581816351197549E-3</v>
      </c>
    </row>
    <row r="9" spans="1:16" ht="20.100000000000001" customHeight="1" x14ac:dyDescent="0.25">
      <c r="A9" s="8" t="s">
        <v>157</v>
      </c>
      <c r="B9" s="19">
        <v>82036.440000000046</v>
      </c>
      <c r="C9" s="140">
        <v>76297.640000000014</v>
      </c>
      <c r="D9" s="247">
        <f t="shared" si="2"/>
        <v>0.10898597830027432</v>
      </c>
      <c r="E9" s="215">
        <f t="shared" si="3"/>
        <v>9.765543174648203E-2</v>
      </c>
      <c r="F9" s="52">
        <f t="shared" si="4"/>
        <v>-6.9954278854616664E-2</v>
      </c>
      <c r="H9" s="19">
        <v>21237.501999999997</v>
      </c>
      <c r="I9" s="140">
        <v>19944.039999999997</v>
      </c>
      <c r="J9" s="247">
        <f t="shared" si="5"/>
        <v>0.11029687428581317</v>
      </c>
      <c r="K9" s="215">
        <f t="shared" si="6"/>
        <v>0.10027153098051265</v>
      </c>
      <c r="L9" s="52">
        <f t="shared" si="7"/>
        <v>-6.0904620515162267E-2</v>
      </c>
      <c r="N9" s="27">
        <f t="shared" si="0"/>
        <v>2.588788835790532</v>
      </c>
      <c r="O9" s="152">
        <f t="shared" si="1"/>
        <v>2.6139786237162763</v>
      </c>
      <c r="P9" s="52">
        <f t="shared" si="8"/>
        <v>9.730337050859612E-3</v>
      </c>
    </row>
    <row r="10" spans="1:16" ht="20.100000000000001" customHeight="1" x14ac:dyDescent="0.25">
      <c r="A10" s="8" t="s">
        <v>166</v>
      </c>
      <c r="B10" s="19">
        <v>77461.169999999984</v>
      </c>
      <c r="C10" s="140">
        <v>75639.739999999991</v>
      </c>
      <c r="D10" s="247">
        <f t="shared" si="2"/>
        <v>0.10290770044060729</v>
      </c>
      <c r="E10" s="215">
        <f t="shared" si="3"/>
        <v>9.6813367581115806E-2</v>
      </c>
      <c r="F10" s="52">
        <f t="shared" si="4"/>
        <v>-2.3514103905221073E-2</v>
      </c>
      <c r="H10" s="19">
        <v>18839.643999999997</v>
      </c>
      <c r="I10" s="140">
        <v>18989.554999999997</v>
      </c>
      <c r="J10" s="247">
        <f t="shared" si="5"/>
        <v>9.784360918988845E-2</v>
      </c>
      <c r="K10" s="215">
        <f t="shared" si="6"/>
        <v>9.5472720295820143E-2</v>
      </c>
      <c r="L10" s="52">
        <f t="shared" si="7"/>
        <v>7.9572098071492275E-3</v>
      </c>
      <c r="N10" s="27">
        <f t="shared" si="0"/>
        <v>2.4321403872417626</v>
      </c>
      <c r="O10" s="152">
        <f t="shared" si="1"/>
        <v>2.5105262128082408</v>
      </c>
      <c r="P10" s="52">
        <f t="shared" si="8"/>
        <v>3.2229153373573911E-2</v>
      </c>
    </row>
    <row r="11" spans="1:16" ht="20.100000000000001" customHeight="1" x14ac:dyDescent="0.25">
      <c r="A11" s="8" t="s">
        <v>171</v>
      </c>
      <c r="B11" s="19">
        <v>56907.770000000011</v>
      </c>
      <c r="C11" s="140">
        <v>58771.130000000005</v>
      </c>
      <c r="D11" s="247">
        <f t="shared" si="2"/>
        <v>7.5602366294015191E-2</v>
      </c>
      <c r="E11" s="215">
        <f t="shared" si="3"/>
        <v>7.5222773265052778E-2</v>
      </c>
      <c r="F11" s="52">
        <f t="shared" si="4"/>
        <v>3.274350760889054E-2</v>
      </c>
      <c r="H11" s="19">
        <v>13331.483999999997</v>
      </c>
      <c r="I11" s="140">
        <v>13123.186999999996</v>
      </c>
      <c r="J11" s="247">
        <f t="shared" si="5"/>
        <v>6.9237004182098702E-2</v>
      </c>
      <c r="K11" s="215">
        <f t="shared" si="6"/>
        <v>6.5978711025126341E-2</v>
      </c>
      <c r="L11" s="52">
        <f t="shared" si="7"/>
        <v>-1.5624442110120713E-2</v>
      </c>
      <c r="N11" s="27">
        <f t="shared" si="0"/>
        <v>2.3426474100109691</v>
      </c>
      <c r="O11" s="152">
        <f t="shared" si="1"/>
        <v>2.2329308624829904</v>
      </c>
      <c r="P11" s="52">
        <f t="shared" si="8"/>
        <v>-4.6834426324303291E-2</v>
      </c>
    </row>
    <row r="12" spans="1:16" ht="20.100000000000001" customHeight="1" x14ac:dyDescent="0.25">
      <c r="A12" s="8" t="s">
        <v>162</v>
      </c>
      <c r="B12" s="19">
        <v>36447.33</v>
      </c>
      <c r="C12" s="140">
        <v>38813.149999999994</v>
      </c>
      <c r="D12" s="247">
        <f t="shared" si="2"/>
        <v>4.8420530150783424E-2</v>
      </c>
      <c r="E12" s="215">
        <f t="shared" si="3"/>
        <v>4.9678009971094353E-2</v>
      </c>
      <c r="F12" s="52">
        <f t="shared" si="4"/>
        <v>6.4910653263215504E-2</v>
      </c>
      <c r="H12" s="19">
        <v>10849.395999999997</v>
      </c>
      <c r="I12" s="140">
        <v>12163.106999999996</v>
      </c>
      <c r="J12" s="247">
        <f t="shared" si="5"/>
        <v>5.634629094744778E-2</v>
      </c>
      <c r="K12" s="215">
        <f t="shared" si="6"/>
        <v>6.115177067283209E-2</v>
      </c>
      <c r="L12" s="52">
        <f t="shared" si="7"/>
        <v>0.12108609548402507</v>
      </c>
      <c r="N12" s="27">
        <f t="shared" si="0"/>
        <v>2.9767327263752916</v>
      </c>
      <c r="O12" s="152">
        <f t="shared" si="1"/>
        <v>3.1337593058022857</v>
      </c>
      <c r="P12" s="52">
        <f t="shared" si="8"/>
        <v>5.275131960476754E-2</v>
      </c>
    </row>
    <row r="13" spans="1:16" ht="20.100000000000001" customHeight="1" x14ac:dyDescent="0.25">
      <c r="A13" s="8" t="s">
        <v>161</v>
      </c>
      <c r="B13" s="19">
        <v>37416.949999999997</v>
      </c>
      <c r="C13" s="140">
        <v>33042.82</v>
      </c>
      <c r="D13" s="247">
        <f t="shared" si="2"/>
        <v>4.9708677031358825E-2</v>
      </c>
      <c r="E13" s="215">
        <f t="shared" si="3"/>
        <v>4.2292407120604128E-2</v>
      </c>
      <c r="F13" s="52">
        <f t="shared" si="4"/>
        <v>-0.11690236644087768</v>
      </c>
      <c r="H13" s="19">
        <v>8919.7259999999987</v>
      </c>
      <c r="I13" s="140">
        <v>7627.0079999999998</v>
      </c>
      <c r="J13" s="247">
        <f t="shared" si="5"/>
        <v>4.6324558193609547E-2</v>
      </c>
      <c r="K13" s="215">
        <f t="shared" si="6"/>
        <v>3.8345880220888945E-2</v>
      </c>
      <c r="L13" s="52">
        <f t="shared" si="7"/>
        <v>-0.14492799442494075</v>
      </c>
      <c r="N13" s="27">
        <f t="shared" si="0"/>
        <v>2.3838730842572682</v>
      </c>
      <c r="O13" s="152">
        <f t="shared" si="1"/>
        <v>2.3082194558454754</v>
      </c>
      <c r="P13" s="52">
        <f t="shared" si="8"/>
        <v>-3.1735594026124019E-2</v>
      </c>
    </row>
    <row r="14" spans="1:16" ht="20.100000000000001" customHeight="1" x14ac:dyDescent="0.25">
      <c r="A14" s="8" t="s">
        <v>174</v>
      </c>
      <c r="B14" s="19">
        <v>31059.829999999998</v>
      </c>
      <c r="C14" s="140">
        <v>36143.47</v>
      </c>
      <c r="D14" s="247">
        <f t="shared" si="2"/>
        <v>4.126319911481053E-2</v>
      </c>
      <c r="E14" s="215">
        <f t="shared" si="3"/>
        <v>4.6261013678352572E-2</v>
      </c>
      <c r="F14" s="52">
        <f t="shared" si="4"/>
        <v>0.16367249917336971</v>
      </c>
      <c r="H14" s="19">
        <v>6341.6999999999989</v>
      </c>
      <c r="I14" s="140">
        <v>7352.6109999999999</v>
      </c>
      <c r="J14" s="247">
        <f t="shared" si="5"/>
        <v>3.2935591373144606E-2</v>
      </c>
      <c r="K14" s="215">
        <f t="shared" si="6"/>
        <v>3.6966309818580297E-2</v>
      </c>
      <c r="L14" s="52">
        <f t="shared" si="7"/>
        <v>0.15940694135641881</v>
      </c>
      <c r="N14" s="27">
        <f t="shared" si="0"/>
        <v>2.0417690631275183</v>
      </c>
      <c r="O14" s="152">
        <f t="shared" si="1"/>
        <v>2.0342847546181924</v>
      </c>
      <c r="P14" s="52">
        <f t="shared" si="8"/>
        <v>-3.6655999174861034E-3</v>
      </c>
    </row>
    <row r="15" spans="1:16" ht="20.100000000000001" customHeight="1" x14ac:dyDescent="0.25">
      <c r="A15" s="8" t="s">
        <v>163</v>
      </c>
      <c r="B15" s="19">
        <v>20584.420000000006</v>
      </c>
      <c r="C15" s="140">
        <v>26945.710000000006</v>
      </c>
      <c r="D15" s="247">
        <f t="shared" si="2"/>
        <v>2.7346544431276296E-2</v>
      </c>
      <c r="E15" s="215">
        <f t="shared" si="3"/>
        <v>3.4488549629654315E-2</v>
      </c>
      <c r="F15" s="52">
        <f t="shared" si="4"/>
        <v>0.30903421131127323</v>
      </c>
      <c r="H15" s="19">
        <v>5480.8700000000008</v>
      </c>
      <c r="I15" s="140">
        <v>6891.9800000000005</v>
      </c>
      <c r="J15" s="247">
        <f t="shared" si="5"/>
        <v>2.8464874511460202E-2</v>
      </c>
      <c r="K15" s="215">
        <f t="shared" si="6"/>
        <v>3.4650421182823223E-2</v>
      </c>
      <c r="L15" s="52">
        <f t="shared" si="7"/>
        <v>0.25746095054252327</v>
      </c>
      <c r="N15" s="27">
        <f t="shared" si="0"/>
        <v>2.6626302805714221</v>
      </c>
      <c r="O15" s="152">
        <f t="shared" si="1"/>
        <v>2.5577281133063479</v>
      </c>
      <c r="P15" s="52">
        <f t="shared" si="8"/>
        <v>-3.9397947221783053E-2</v>
      </c>
    </row>
    <row r="16" spans="1:16" ht="20.100000000000001" customHeight="1" x14ac:dyDescent="0.25">
      <c r="A16" s="8" t="s">
        <v>168</v>
      </c>
      <c r="B16" s="19">
        <v>20058.61</v>
      </c>
      <c r="C16" s="140">
        <v>18243.679999999997</v>
      </c>
      <c r="D16" s="247">
        <f t="shared" si="2"/>
        <v>2.6648002207234546E-2</v>
      </c>
      <c r="E16" s="215">
        <f t="shared" si="3"/>
        <v>2.3350583937388609E-2</v>
      </c>
      <c r="F16" s="52">
        <f t="shared" si="4"/>
        <v>-9.0481344420176871E-2</v>
      </c>
      <c r="H16" s="19">
        <v>7130.0619999999999</v>
      </c>
      <c r="I16" s="140">
        <v>6342.7070000000003</v>
      </c>
      <c r="J16" s="247">
        <f t="shared" si="5"/>
        <v>3.7029945991955825E-2</v>
      </c>
      <c r="K16" s="215">
        <f t="shared" si="6"/>
        <v>3.1888872136779441E-2</v>
      </c>
      <c r="L16" s="52">
        <f t="shared" si="7"/>
        <v>-0.11042751100902062</v>
      </c>
      <c r="N16" s="27">
        <f t="shared" si="0"/>
        <v>3.5546142030778798</v>
      </c>
      <c r="O16" s="152">
        <f t="shared" si="1"/>
        <v>3.4766598624838858</v>
      </c>
      <c r="P16" s="52">
        <f t="shared" si="8"/>
        <v>-2.1930464500618561E-2</v>
      </c>
    </row>
    <row r="17" spans="1:16" ht="20.100000000000001" customHeight="1" x14ac:dyDescent="0.25">
      <c r="A17" s="8" t="s">
        <v>164</v>
      </c>
      <c r="B17" s="19">
        <v>16947.579999999998</v>
      </c>
      <c r="C17" s="140">
        <v>20055.090000000007</v>
      </c>
      <c r="D17" s="247">
        <f t="shared" si="2"/>
        <v>2.2514977321324056E-2</v>
      </c>
      <c r="E17" s="215">
        <f t="shared" si="3"/>
        <v>2.5669057033278545E-2</v>
      </c>
      <c r="F17" s="52">
        <f t="shared" si="4"/>
        <v>0.18336010215027806</v>
      </c>
      <c r="H17" s="19">
        <v>4835.0069999999996</v>
      </c>
      <c r="I17" s="140">
        <v>5773.2270000000017</v>
      </c>
      <c r="J17" s="247">
        <f t="shared" si="5"/>
        <v>2.5110587829492693E-2</v>
      </c>
      <c r="K17" s="215">
        <f t="shared" si="6"/>
        <v>2.9025729490516083E-2</v>
      </c>
      <c r="L17" s="52">
        <f t="shared" si="7"/>
        <v>0.19404728886638678</v>
      </c>
      <c r="N17" s="27">
        <f t="shared" si="0"/>
        <v>2.8529188238084728</v>
      </c>
      <c r="O17" s="152">
        <f t="shared" si="1"/>
        <v>2.8786841644689698</v>
      </c>
      <c r="P17" s="52">
        <f t="shared" si="8"/>
        <v>9.0312210938065882E-3</v>
      </c>
    </row>
    <row r="18" spans="1:16" ht="20.100000000000001" customHeight="1" x14ac:dyDescent="0.25">
      <c r="A18" s="8" t="s">
        <v>167</v>
      </c>
      <c r="B18" s="19">
        <v>15496.3</v>
      </c>
      <c r="C18" s="140">
        <v>25750.219999999994</v>
      </c>
      <c r="D18" s="247">
        <f t="shared" si="2"/>
        <v>2.0586941797261556E-2</v>
      </c>
      <c r="E18" s="215">
        <f t="shared" si="3"/>
        <v>3.2958409351415002E-2</v>
      </c>
      <c r="F18" s="52">
        <f t="shared" si="4"/>
        <v>0.66170118028174441</v>
      </c>
      <c r="H18" s="19">
        <v>3286.9729999999995</v>
      </c>
      <c r="I18" s="140">
        <v>5476.1779999999999</v>
      </c>
      <c r="J18" s="247">
        <f t="shared" si="5"/>
        <v>1.7070879982111934E-2</v>
      </c>
      <c r="K18" s="215">
        <f t="shared" si="6"/>
        <v>2.7532272898660545E-2</v>
      </c>
      <c r="L18" s="52">
        <f t="shared" si="7"/>
        <v>0.66602463725744043</v>
      </c>
      <c r="N18" s="27">
        <f t="shared" si="0"/>
        <v>2.1211340771668077</v>
      </c>
      <c r="O18" s="152">
        <f t="shared" si="1"/>
        <v>2.1266528984995086</v>
      </c>
      <c r="P18" s="52">
        <f t="shared" si="8"/>
        <v>2.6018257837205402E-3</v>
      </c>
    </row>
    <row r="19" spans="1:16" ht="20.100000000000001" customHeight="1" x14ac:dyDescent="0.25">
      <c r="A19" s="8" t="s">
        <v>173</v>
      </c>
      <c r="B19" s="19">
        <v>23279.899999999998</v>
      </c>
      <c r="C19" s="140">
        <v>22874.799999999999</v>
      </c>
      <c r="D19" s="247">
        <f t="shared" si="2"/>
        <v>3.0927508266235765E-2</v>
      </c>
      <c r="E19" s="215">
        <f t="shared" si="3"/>
        <v>2.927808081762983E-2</v>
      </c>
      <c r="F19" s="52">
        <f t="shared" si="4"/>
        <v>-1.7401277496896402E-2</v>
      </c>
      <c r="H19" s="19">
        <v>5441.5669999999991</v>
      </c>
      <c r="I19" s="140">
        <v>5232.6509999999998</v>
      </c>
      <c r="J19" s="247">
        <f t="shared" si="5"/>
        <v>2.8260754551869119E-2</v>
      </c>
      <c r="K19" s="215">
        <f t="shared" si="6"/>
        <v>2.6307905863441436E-2</v>
      </c>
      <c r="L19" s="52">
        <f t="shared" si="7"/>
        <v>-3.8392617420680349E-2</v>
      </c>
      <c r="N19" s="27">
        <f t="shared" si="0"/>
        <v>2.3374529100210912</v>
      </c>
      <c r="O19" s="152">
        <f t="shared" si="1"/>
        <v>2.2875177050728315</v>
      </c>
      <c r="P19" s="52">
        <f t="shared" si="8"/>
        <v>-2.1363084892182572E-2</v>
      </c>
    </row>
    <row r="20" spans="1:16" ht="20.100000000000001" customHeight="1" x14ac:dyDescent="0.25">
      <c r="A20" s="8" t="s">
        <v>158</v>
      </c>
      <c r="B20" s="19">
        <v>24620.969999999998</v>
      </c>
      <c r="C20" s="140">
        <v>19211.550000000003</v>
      </c>
      <c r="D20" s="247">
        <f t="shared" si="2"/>
        <v>3.2709129042553568E-2</v>
      </c>
      <c r="E20" s="215">
        <f t="shared" si="3"/>
        <v>2.4589387165436922E-2</v>
      </c>
      <c r="F20" s="52">
        <f t="shared" si="4"/>
        <v>-0.21970783441919611</v>
      </c>
      <c r="H20" s="19">
        <v>4416.3770000000004</v>
      </c>
      <c r="I20" s="140">
        <v>3987.6099999999992</v>
      </c>
      <c r="J20" s="247">
        <f t="shared" si="5"/>
        <v>2.2936434744903464E-2</v>
      </c>
      <c r="K20" s="215">
        <f t="shared" si="6"/>
        <v>2.0048283078714344E-2</v>
      </c>
      <c r="L20" s="52">
        <f t="shared" si="7"/>
        <v>-9.7085688110412932E-2</v>
      </c>
      <c r="N20" s="27">
        <f t="shared" si="0"/>
        <v>1.7937461440390046</v>
      </c>
      <c r="O20" s="152">
        <f t="shared" si="1"/>
        <v>2.0756315862072547</v>
      </c>
      <c r="P20" s="52">
        <f t="shared" si="8"/>
        <v>0.15714901637838483</v>
      </c>
    </row>
    <row r="21" spans="1:16" ht="20.100000000000001" customHeight="1" x14ac:dyDescent="0.25">
      <c r="A21" s="8" t="s">
        <v>195</v>
      </c>
      <c r="B21" s="19">
        <v>9261.41</v>
      </c>
      <c r="C21" s="140">
        <v>13663.269999999997</v>
      </c>
      <c r="D21" s="247">
        <f t="shared" si="2"/>
        <v>1.230384728164634E-2</v>
      </c>
      <c r="E21" s="215">
        <f t="shared" si="3"/>
        <v>1.7487992170121577E-2</v>
      </c>
      <c r="F21" s="52">
        <f t="shared" si="4"/>
        <v>0.47529047952741504</v>
      </c>
      <c r="H21" s="19">
        <v>1964.0830000000001</v>
      </c>
      <c r="I21" s="140">
        <v>3005.1979999999999</v>
      </c>
      <c r="J21" s="247">
        <f t="shared" si="5"/>
        <v>1.0200456519693457E-2</v>
      </c>
      <c r="K21" s="215">
        <f t="shared" si="6"/>
        <v>1.5109065382920145E-2</v>
      </c>
      <c r="L21" s="52">
        <f t="shared" si="7"/>
        <v>0.53007688575279133</v>
      </c>
      <c r="N21" s="27">
        <f t="shared" si="0"/>
        <v>2.1207170398459847</v>
      </c>
      <c r="O21" s="152">
        <f t="shared" si="1"/>
        <v>2.1994720151179044</v>
      </c>
      <c r="P21" s="52">
        <f t="shared" si="8"/>
        <v>3.7136012863667647E-2</v>
      </c>
    </row>
    <row r="22" spans="1:16" ht="20.100000000000001" customHeight="1" x14ac:dyDescent="0.25">
      <c r="A22" s="8" t="s">
        <v>165</v>
      </c>
      <c r="B22" s="19">
        <v>11867.730000000001</v>
      </c>
      <c r="C22" s="140">
        <v>10242.659999999998</v>
      </c>
      <c r="D22" s="247">
        <f t="shared" si="2"/>
        <v>1.5766361439544598E-2</v>
      </c>
      <c r="E22" s="215">
        <f t="shared" si="3"/>
        <v>1.3109860076044569E-2</v>
      </c>
      <c r="F22" s="52">
        <f t="shared" si="4"/>
        <v>-0.13693183110839252</v>
      </c>
      <c r="H22" s="19">
        <v>3049.5240000000008</v>
      </c>
      <c r="I22" s="140">
        <v>2778.8030000000003</v>
      </c>
      <c r="J22" s="247">
        <f t="shared" si="5"/>
        <v>1.5837689633157903E-2</v>
      </c>
      <c r="K22" s="215">
        <f t="shared" si="6"/>
        <v>1.397083194293842E-2</v>
      </c>
      <c r="L22" s="52">
        <f t="shared" si="7"/>
        <v>-8.8774838302633594E-2</v>
      </c>
      <c r="N22" s="27">
        <f t="shared" si="0"/>
        <v>2.5695933426190187</v>
      </c>
      <c r="O22" s="152">
        <f t="shared" si="1"/>
        <v>2.7129700683220968</v>
      </c>
      <c r="P22" s="52">
        <f t="shared" si="8"/>
        <v>5.5797438187998843E-2</v>
      </c>
    </row>
    <row r="23" spans="1:16" ht="20.100000000000001" customHeight="1" x14ac:dyDescent="0.25">
      <c r="A23" s="8" t="s">
        <v>180</v>
      </c>
      <c r="B23" s="19">
        <v>6600.9</v>
      </c>
      <c r="C23" s="140">
        <v>5938.39</v>
      </c>
      <c r="D23" s="247">
        <f t="shared" si="2"/>
        <v>8.7693413337082918E-3</v>
      </c>
      <c r="E23" s="215">
        <f t="shared" si="3"/>
        <v>7.6007074311733799E-3</v>
      </c>
      <c r="F23" s="52">
        <f t="shared" si="4"/>
        <v>-0.10036661667348382</v>
      </c>
      <c r="H23" s="19">
        <v>2212.502</v>
      </c>
      <c r="I23" s="140">
        <v>2066.6220000000003</v>
      </c>
      <c r="J23" s="247">
        <f t="shared" si="5"/>
        <v>1.1490619515944494E-2</v>
      </c>
      <c r="K23" s="215">
        <f t="shared" si="6"/>
        <v>1.0390239484979425E-2</v>
      </c>
      <c r="L23" s="52">
        <f t="shared" si="7"/>
        <v>-6.5934403675115161E-2</v>
      </c>
      <c r="N23" s="27">
        <f t="shared" si="0"/>
        <v>3.3518186913905677</v>
      </c>
      <c r="O23" s="152">
        <f t="shared" si="1"/>
        <v>3.4801048769110823</v>
      </c>
      <c r="P23" s="52">
        <f t="shared" si="8"/>
        <v>3.8273605266904397E-2</v>
      </c>
    </row>
    <row r="24" spans="1:16" ht="20.100000000000001" customHeight="1" x14ac:dyDescent="0.25">
      <c r="A24" s="8" t="s">
        <v>175</v>
      </c>
      <c r="B24" s="19">
        <v>6425.3200000000006</v>
      </c>
      <c r="C24" s="140">
        <v>6905.5700000000015</v>
      </c>
      <c r="D24" s="247">
        <f t="shared" si="2"/>
        <v>8.5360820885489203E-3</v>
      </c>
      <c r="E24" s="215">
        <f t="shared" si="3"/>
        <v>8.8386275093902504E-3</v>
      </c>
      <c r="F24" s="52">
        <f t="shared" si="4"/>
        <v>7.4743359085617661E-2</v>
      </c>
      <c r="H24" s="19">
        <v>1953.6019999999996</v>
      </c>
      <c r="I24" s="140">
        <v>1857.954</v>
      </c>
      <c r="J24" s="247">
        <f t="shared" si="5"/>
        <v>1.0146023491770038E-2</v>
      </c>
      <c r="K24" s="215">
        <f t="shared" si="6"/>
        <v>9.3411310883535839E-3</v>
      </c>
      <c r="L24" s="52">
        <f t="shared" si="7"/>
        <v>-4.8959818837204148E-2</v>
      </c>
      <c r="N24" s="27">
        <f t="shared" si="0"/>
        <v>3.0404742487533687</v>
      </c>
      <c r="O24" s="152">
        <f t="shared" si="1"/>
        <v>2.6905150479974855</v>
      </c>
      <c r="P24" s="52">
        <f t="shared" si="8"/>
        <v>-0.11510020218042323</v>
      </c>
    </row>
    <row r="25" spans="1:16" ht="20.100000000000001" customHeight="1" x14ac:dyDescent="0.25">
      <c r="A25" s="8" t="s">
        <v>179</v>
      </c>
      <c r="B25" s="19">
        <v>5349.93</v>
      </c>
      <c r="C25" s="140">
        <v>5009.9300000000021</v>
      </c>
      <c r="D25" s="247">
        <f t="shared" si="2"/>
        <v>7.1074190309572951E-3</v>
      </c>
      <c r="E25" s="215">
        <f t="shared" si="3"/>
        <v>6.4123461377003643E-3</v>
      </c>
      <c r="F25" s="52">
        <f t="shared" ref="F25:F27" si="9">(C25-B25)/B25</f>
        <v>-6.3552233393707608E-2</v>
      </c>
      <c r="H25" s="19">
        <v>1897.8349999999996</v>
      </c>
      <c r="I25" s="140">
        <v>1746.4340000000002</v>
      </c>
      <c r="J25" s="247">
        <f t="shared" si="5"/>
        <v>9.8563978197725999E-3</v>
      </c>
      <c r="K25" s="215">
        <f t="shared" si="6"/>
        <v>8.7804482409993504E-3</v>
      </c>
      <c r="L25" s="52">
        <f t="shared" ref="L25:L29" si="10">(I25-H25)/H25</f>
        <v>-7.9775639083481661E-2</v>
      </c>
      <c r="N25" s="27">
        <f t="shared" si="0"/>
        <v>3.5474015547866973</v>
      </c>
      <c r="O25" s="152">
        <f t="shared" si="1"/>
        <v>3.4859449134019824</v>
      </c>
      <c r="P25" s="52">
        <f t="shared" ref="P25:P29" si="11">(O25-N25)/N25</f>
        <v>-1.7324410680766643E-2</v>
      </c>
    </row>
    <row r="26" spans="1:16" ht="20.100000000000001" customHeight="1" x14ac:dyDescent="0.25">
      <c r="A26" s="8" t="s">
        <v>191</v>
      </c>
      <c r="B26" s="19">
        <v>3751.2000000000003</v>
      </c>
      <c r="C26" s="140">
        <v>4097.1999999999989</v>
      </c>
      <c r="D26" s="247">
        <f t="shared" si="2"/>
        <v>4.9834951614183744E-3</v>
      </c>
      <c r="E26" s="215">
        <f t="shared" si="3"/>
        <v>5.2441181005295308E-3</v>
      </c>
      <c r="F26" s="52">
        <f t="shared" si="9"/>
        <v>9.223715077841721E-2</v>
      </c>
      <c r="H26" s="19">
        <v>1437.1270000000004</v>
      </c>
      <c r="I26" s="140">
        <v>1737.7609999999995</v>
      </c>
      <c r="J26" s="247">
        <f t="shared" si="5"/>
        <v>7.4637128251593757E-3</v>
      </c>
      <c r="K26" s="215">
        <f t="shared" si="6"/>
        <v>8.7368434854837151E-3</v>
      </c>
      <c r="L26" s="52">
        <f t="shared" si="10"/>
        <v>0.20919097616285759</v>
      </c>
      <c r="N26" s="27">
        <f t="shared" si="0"/>
        <v>3.8311127105992759</v>
      </c>
      <c r="O26" s="152">
        <f t="shared" si="1"/>
        <v>4.2413379869178955</v>
      </c>
      <c r="P26" s="52">
        <f t="shared" si="11"/>
        <v>0.10707731860346409</v>
      </c>
    </row>
    <row r="27" spans="1:16" ht="20.100000000000001" customHeight="1" x14ac:dyDescent="0.25">
      <c r="A27" s="8" t="s">
        <v>193</v>
      </c>
      <c r="B27" s="19">
        <v>5517.7699999999986</v>
      </c>
      <c r="C27" s="140">
        <v>6939.89</v>
      </c>
      <c r="D27" s="247">
        <f t="shared" si="2"/>
        <v>7.330395632549439E-3</v>
      </c>
      <c r="E27" s="215">
        <f t="shared" si="3"/>
        <v>8.8825546140495707E-3</v>
      </c>
      <c r="F27" s="52">
        <f t="shared" si="9"/>
        <v>0.25773455580787202</v>
      </c>
      <c r="H27" s="19">
        <v>1370.671</v>
      </c>
      <c r="I27" s="140">
        <v>1647.9340000000002</v>
      </c>
      <c r="J27" s="247">
        <f t="shared" si="5"/>
        <v>7.1185738781430067E-3</v>
      </c>
      <c r="K27" s="215">
        <f t="shared" si="6"/>
        <v>8.2852253171794774E-3</v>
      </c>
      <c r="L27" s="52">
        <f t="shared" si="10"/>
        <v>0.2022826776082664</v>
      </c>
      <c r="N27" s="27">
        <f t="shared" si="0"/>
        <v>2.4841031793641282</v>
      </c>
      <c r="O27" s="152">
        <f t="shared" si="1"/>
        <v>2.3745823060596063</v>
      </c>
      <c r="P27" s="52">
        <f t="shared" si="11"/>
        <v>-4.4088697367456624E-2</v>
      </c>
    </row>
    <row r="28" spans="1:16" ht="20.100000000000001" customHeight="1" x14ac:dyDescent="0.25">
      <c r="A28" s="8" t="s">
        <v>181</v>
      </c>
      <c r="B28" s="19">
        <v>3804.4400000000014</v>
      </c>
      <c r="C28" s="140">
        <v>7092.14</v>
      </c>
      <c r="D28" s="247">
        <f t="shared" si="2"/>
        <v>5.0542248698833784E-3</v>
      </c>
      <c r="E28" s="215">
        <f t="shared" si="3"/>
        <v>9.0774235442471745E-3</v>
      </c>
      <c r="F28" s="52">
        <f t="shared" ref="F28:F29" si="12">(C28-B28)/B28</f>
        <v>0.86417449085804943</v>
      </c>
      <c r="H28" s="19">
        <v>922.32400000000007</v>
      </c>
      <c r="I28" s="140">
        <v>1577.6439999999998</v>
      </c>
      <c r="J28" s="247">
        <f t="shared" si="5"/>
        <v>4.7900856832780222E-3</v>
      </c>
      <c r="K28" s="215">
        <f t="shared" si="6"/>
        <v>7.9318322276840554E-3</v>
      </c>
      <c r="L28" s="52">
        <f t="shared" si="10"/>
        <v>0.71050953894726765</v>
      </c>
      <c r="N28" s="27">
        <f t="shared" si="0"/>
        <v>2.4243357760931956</v>
      </c>
      <c r="O28" s="152">
        <f t="shared" si="1"/>
        <v>2.2244964143403818</v>
      </c>
      <c r="P28" s="52">
        <f t="shared" si="11"/>
        <v>-8.2430562516737638E-2</v>
      </c>
    </row>
    <row r="29" spans="1:16" ht="20.100000000000001" customHeight="1" x14ac:dyDescent="0.25">
      <c r="A29" s="8" t="s">
        <v>172</v>
      </c>
      <c r="B29" s="19">
        <v>747.41</v>
      </c>
      <c r="C29" s="140">
        <v>813.64</v>
      </c>
      <c r="D29" s="247">
        <f t="shared" si="2"/>
        <v>9.9293935769772536E-4</v>
      </c>
      <c r="E29" s="215">
        <f t="shared" si="3"/>
        <v>1.0414000418126645E-3</v>
      </c>
      <c r="F29" s="52">
        <f t="shared" si="12"/>
        <v>8.8612675773671781E-2</v>
      </c>
      <c r="H29" s="19">
        <v>1421.3979999999999</v>
      </c>
      <c r="I29" s="140">
        <v>1555.0510000000004</v>
      </c>
      <c r="J29" s="247">
        <f t="shared" si="5"/>
        <v>7.382024332056863E-3</v>
      </c>
      <c r="K29" s="215">
        <f t="shared" si="6"/>
        <v>7.8182426691270797E-3</v>
      </c>
      <c r="L29" s="52">
        <f t="shared" si="10"/>
        <v>9.4029258518726275E-2</v>
      </c>
      <c r="N29" s="27">
        <f t="shared" si="0"/>
        <v>19.017647609745655</v>
      </c>
      <c r="O29" s="152">
        <f t="shared" si="1"/>
        <v>19.112273241236917</v>
      </c>
      <c r="P29" s="52">
        <f t="shared" si="11"/>
        <v>4.9756748801450326E-3</v>
      </c>
    </row>
    <row r="30" spans="1:16" ht="20.100000000000001" customHeight="1" x14ac:dyDescent="0.25">
      <c r="A30" s="8" t="s">
        <v>197</v>
      </c>
      <c r="B30" s="19">
        <v>3915.8899999999994</v>
      </c>
      <c r="C30" s="140">
        <v>5085.8900000000012</v>
      </c>
      <c r="D30" s="247">
        <f t="shared" si="2"/>
        <v>5.202286966209905E-3</v>
      </c>
      <c r="E30" s="215">
        <f t="shared" si="3"/>
        <v>6.5095694147959951E-3</v>
      </c>
      <c r="F30" s="52">
        <f t="shared" ref="F30" si="13">(C30-B30)/B30</f>
        <v>0.29878265221954703</v>
      </c>
      <c r="H30" s="19">
        <v>1142.1049999999998</v>
      </c>
      <c r="I30" s="140">
        <v>1443.3090000000002</v>
      </c>
      <c r="J30" s="247">
        <f t="shared" si="5"/>
        <v>5.9315173510612806E-3</v>
      </c>
      <c r="K30" s="215">
        <f t="shared" si="6"/>
        <v>7.2564436848277869E-3</v>
      </c>
      <c r="L30" s="52">
        <f t="shared" ref="L30" si="14">(I30-H30)/H30</f>
        <v>0.26372706537490026</v>
      </c>
      <c r="N30" s="27">
        <f t="shared" si="0"/>
        <v>2.9165911197709842</v>
      </c>
      <c r="O30" s="152">
        <f t="shared" si="1"/>
        <v>2.8378690848602699</v>
      </c>
      <c r="P30" s="52">
        <f t="shared" ref="P30" si="15">(O30-N30)/N30</f>
        <v>-2.6991111087554729E-2</v>
      </c>
    </row>
    <row r="31" spans="1:16" ht="20.100000000000001" customHeight="1" x14ac:dyDescent="0.25">
      <c r="A31" s="8" t="s">
        <v>169</v>
      </c>
      <c r="B31" s="19">
        <v>6521.7200000000012</v>
      </c>
      <c r="C31" s="140">
        <v>6687.64</v>
      </c>
      <c r="D31" s="247">
        <f t="shared" si="2"/>
        <v>8.6641501557169556E-3</v>
      </c>
      <c r="E31" s="215">
        <f t="shared" si="3"/>
        <v>8.559692954658138E-3</v>
      </c>
      <c r="F31" s="52">
        <f t="shared" ref="F31:F32" si="16">(C31-B31)/B31</f>
        <v>2.5441141294014331E-2</v>
      </c>
      <c r="H31" s="19">
        <v>1470.0660000000003</v>
      </c>
      <c r="I31" s="140">
        <v>1397.289</v>
      </c>
      <c r="J31" s="247">
        <f t="shared" si="5"/>
        <v>7.6347813784242739E-3</v>
      </c>
      <c r="K31" s="215">
        <f t="shared" si="6"/>
        <v>7.0250715127040241E-3</v>
      </c>
      <c r="L31" s="52">
        <f t="shared" ref="L31:L32" si="17">(I31-H31)/H31</f>
        <v>-4.9505940549608156E-2</v>
      </c>
      <c r="N31" s="27">
        <f t="shared" si="0"/>
        <v>2.2541078120495821</v>
      </c>
      <c r="O31" s="152">
        <f t="shared" si="1"/>
        <v>2.0893603722688421</v>
      </c>
      <c r="P31" s="52">
        <f t="shared" ref="P31:P32" si="18">(O31-N31)/N31</f>
        <v>-7.3087648647533365E-2</v>
      </c>
    </row>
    <row r="32" spans="1:16" ht="20.100000000000001" customHeight="1" thickBot="1" x14ac:dyDescent="0.3">
      <c r="A32" s="8" t="s">
        <v>17</v>
      </c>
      <c r="B32" s="19">
        <f>B33-SUM(B7:B31)</f>
        <v>58126.449999999837</v>
      </c>
      <c r="C32" s="140">
        <f>C33-SUM(C7:C31)</f>
        <v>50266.600000000093</v>
      </c>
      <c r="D32" s="247">
        <f t="shared" si="2"/>
        <v>7.7221391108292348E-2</v>
      </c>
      <c r="E32" s="215">
        <f t="shared" si="3"/>
        <v>6.4337593212945007E-2</v>
      </c>
      <c r="F32" s="52">
        <f t="shared" si="16"/>
        <v>-0.13521985258001765</v>
      </c>
      <c r="H32" s="19">
        <f>H33-SUM(H7:H31)</f>
        <v>15139.592999999964</v>
      </c>
      <c r="I32" s="140">
        <f>I33-SUM(I7:I31)</f>
        <v>12798.0799999999</v>
      </c>
      <c r="J32" s="247">
        <f t="shared" si="5"/>
        <v>7.8627410411044263E-2</v>
      </c>
      <c r="K32" s="215">
        <f t="shared" si="6"/>
        <v>6.4344188800818158E-2</v>
      </c>
      <c r="L32" s="52">
        <f t="shared" si="17"/>
        <v>-0.15466155530073167</v>
      </c>
      <c r="N32" s="27">
        <f t="shared" si="0"/>
        <v>2.6045961864177163</v>
      </c>
      <c r="O32" s="152">
        <f t="shared" si="1"/>
        <v>2.5460405119900442</v>
      </c>
      <c r="P32" s="52">
        <f t="shared" si="18"/>
        <v>-2.2481670952689135E-2</v>
      </c>
    </row>
    <row r="33" spans="1:16" ht="26.25" customHeight="1" thickBot="1" x14ac:dyDescent="0.3">
      <c r="A33" s="12" t="s">
        <v>18</v>
      </c>
      <c r="B33" s="17">
        <v>752724.71999999986</v>
      </c>
      <c r="C33" s="145">
        <v>781294.38000000024</v>
      </c>
      <c r="D33" s="243">
        <f>SUM(D7:D32)</f>
        <v>1</v>
      </c>
      <c r="E33" s="244">
        <f>SUM(E7:E32)</f>
        <v>0.99999999999999967</v>
      </c>
      <c r="F33" s="57">
        <f t="shared" si="4"/>
        <v>3.7954991035767216E-2</v>
      </c>
      <c r="G33" s="1"/>
      <c r="H33" s="17">
        <v>192548.53900000002</v>
      </c>
      <c r="I33" s="145">
        <v>198900.32399999994</v>
      </c>
      <c r="J33" s="243">
        <f>SUM(J7:J32)</f>
        <v>0.99999999999999989</v>
      </c>
      <c r="K33" s="244">
        <f>SUM(K7:K32)</f>
        <v>0.99999999999999989</v>
      </c>
      <c r="L33" s="57">
        <f t="shared" si="7"/>
        <v>3.2987967776789598E-2</v>
      </c>
      <c r="N33" s="29">
        <f t="shared" si="0"/>
        <v>2.5580206665725029</v>
      </c>
      <c r="O33" s="146">
        <f t="shared" si="1"/>
        <v>2.54577953062967</v>
      </c>
      <c r="P33" s="57">
        <f t="shared" si="8"/>
        <v>-4.7853936845767787E-3</v>
      </c>
    </row>
    <row r="35" spans="1:16" ht="15.75" thickBot="1" x14ac:dyDescent="0.3"/>
    <row r="36" spans="1:16" x14ac:dyDescent="0.25">
      <c r="A36" s="375" t="s">
        <v>2</v>
      </c>
      <c r="B36" s="360" t="s">
        <v>1</v>
      </c>
      <c r="C36" s="362"/>
      <c r="D36" s="360" t="s">
        <v>104</v>
      </c>
      <c r="E36" s="362"/>
      <c r="F36" s="130" t="s">
        <v>0</v>
      </c>
      <c r="H36" s="373" t="s">
        <v>19</v>
      </c>
      <c r="I36" s="374"/>
      <c r="J36" s="360" t="s">
        <v>104</v>
      </c>
      <c r="K36" s="361"/>
      <c r="L36" s="130" t="s">
        <v>0</v>
      </c>
      <c r="N36" s="371" t="s">
        <v>22</v>
      </c>
      <c r="O36" s="362"/>
      <c r="P36" s="130" t="s">
        <v>0</v>
      </c>
    </row>
    <row r="37" spans="1:16" x14ac:dyDescent="0.25">
      <c r="A37" s="376"/>
      <c r="B37" s="365" t="str">
        <f>B5</f>
        <v>jan-dez</v>
      </c>
      <c r="C37" s="367"/>
      <c r="D37" s="365" t="str">
        <f>B5</f>
        <v>jan-dez</v>
      </c>
      <c r="E37" s="367"/>
      <c r="F37" s="131" t="str">
        <f>F5</f>
        <v>2024/2023</v>
      </c>
      <c r="H37" s="368" t="str">
        <f>B5</f>
        <v>jan-dez</v>
      </c>
      <c r="I37" s="367"/>
      <c r="J37" s="365" t="str">
        <f>B5</f>
        <v>jan-dez</v>
      </c>
      <c r="K37" s="366"/>
      <c r="L37" s="131" t="str">
        <f>L5</f>
        <v>2024/2023</v>
      </c>
      <c r="N37" s="368" t="str">
        <f>B5</f>
        <v>jan-dez</v>
      </c>
      <c r="O37" s="366"/>
      <c r="P37" s="131" t="str">
        <f>P5</f>
        <v>2024/2023</v>
      </c>
    </row>
    <row r="38" spans="1:16" ht="19.5" customHeight="1" thickBot="1" x14ac:dyDescent="0.3">
      <c r="A38" s="377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166</v>
      </c>
      <c r="B39" s="39">
        <v>77461.169999999984</v>
      </c>
      <c r="C39" s="147">
        <v>75639.739999999991</v>
      </c>
      <c r="D39" s="247">
        <f t="shared" ref="D39:D61" si="19">B39/$B$62</f>
        <v>0.2605042217458079</v>
      </c>
      <c r="E39" s="246">
        <f t="shared" ref="E39:E61" si="20">C39/$C$62</f>
        <v>0.25985484150844262</v>
      </c>
      <c r="F39" s="52">
        <f>(C39-B39)/B39</f>
        <v>-2.3514103905221073E-2</v>
      </c>
      <c r="H39" s="39">
        <v>18839.643999999997</v>
      </c>
      <c r="I39" s="147">
        <v>18989.554999999997</v>
      </c>
      <c r="J39" s="247">
        <f t="shared" ref="J39:J61" si="21">H39/$H$62</f>
        <v>6.335828387549633E-2</v>
      </c>
      <c r="K39" s="246">
        <f t="shared" ref="K39:K61" si="22">I39/$I$62</f>
        <v>6.5237239113207598E-2</v>
      </c>
      <c r="L39" s="52">
        <f>(I39-H39)/H39</f>
        <v>7.9572098071492275E-3</v>
      </c>
      <c r="N39" s="27">
        <f t="shared" ref="N39:N62" si="23">(H39/B39)*10</f>
        <v>2.4321403872417626</v>
      </c>
      <c r="O39" s="151">
        <f t="shared" ref="O39:O62" si="24">(I39/C39)*10</f>
        <v>2.5105262128082408</v>
      </c>
      <c r="P39" s="61">
        <f t="shared" si="8"/>
        <v>3.2229153373573911E-2</v>
      </c>
    </row>
    <row r="40" spans="1:16" ht="20.100000000000001" customHeight="1" x14ac:dyDescent="0.25">
      <c r="A40" s="38" t="s">
        <v>171</v>
      </c>
      <c r="B40" s="19">
        <v>56907.770000000011</v>
      </c>
      <c r="C40" s="140">
        <v>58771.130000000005</v>
      </c>
      <c r="D40" s="247">
        <f t="shared" si="19"/>
        <v>0.1913825254013003</v>
      </c>
      <c r="E40" s="215">
        <f t="shared" si="20"/>
        <v>0.20190395513551579</v>
      </c>
      <c r="F40" s="52">
        <f t="shared" ref="F40:F62" si="25">(C40-B40)/B40</f>
        <v>3.274350760889054E-2</v>
      </c>
      <c r="H40" s="19">
        <v>13331.483999999997</v>
      </c>
      <c r="I40" s="140">
        <v>13123.186999999996</v>
      </c>
      <c r="J40" s="247">
        <f t="shared" si="21"/>
        <v>4.4834177745271472E-2</v>
      </c>
      <c r="K40" s="215">
        <f t="shared" si="22"/>
        <v>4.508375726794743E-2</v>
      </c>
      <c r="L40" s="52">
        <f t="shared" ref="L40:L62" si="26">(I40-H40)/H40</f>
        <v>-1.5624442110120713E-2</v>
      </c>
      <c r="N40" s="27">
        <f t="shared" si="23"/>
        <v>2.3426474100109691</v>
      </c>
      <c r="O40" s="152">
        <f t="shared" si="24"/>
        <v>2.2329308624829904</v>
      </c>
      <c r="P40" s="52">
        <f t="shared" si="8"/>
        <v>-4.6834426324303291E-2</v>
      </c>
    </row>
    <row r="41" spans="1:16" ht="20.100000000000001" customHeight="1" x14ac:dyDescent="0.25">
      <c r="A41" s="38" t="s">
        <v>161</v>
      </c>
      <c r="B41" s="19">
        <v>37416.949999999997</v>
      </c>
      <c r="C41" s="140">
        <v>33042.82</v>
      </c>
      <c r="D41" s="247">
        <f t="shared" si="19"/>
        <v>0.12583431724374688</v>
      </c>
      <c r="E41" s="215">
        <f t="shared" si="20"/>
        <v>0.11351621190252635</v>
      </c>
      <c r="F41" s="52">
        <f t="shared" si="25"/>
        <v>-0.11690236644087768</v>
      </c>
      <c r="H41" s="19">
        <v>8919.7259999999987</v>
      </c>
      <c r="I41" s="140">
        <v>7627.0079999999998</v>
      </c>
      <c r="J41" s="247">
        <f t="shared" si="21"/>
        <v>2.9997304195325845E-2</v>
      </c>
      <c r="K41" s="215">
        <f t="shared" si="22"/>
        <v>2.6202032886728909E-2</v>
      </c>
      <c r="L41" s="52">
        <f t="shared" si="26"/>
        <v>-0.14492799442494075</v>
      </c>
      <c r="N41" s="27">
        <f t="shared" si="23"/>
        <v>2.3838730842572682</v>
      </c>
      <c r="O41" s="152">
        <f t="shared" si="24"/>
        <v>2.3082194558454754</v>
      </c>
      <c r="P41" s="52">
        <f t="shared" si="8"/>
        <v>-3.1735594026124019E-2</v>
      </c>
    </row>
    <row r="42" spans="1:16" ht="20.100000000000001" customHeight="1" x14ac:dyDescent="0.25">
      <c r="A42" s="38" t="s">
        <v>174</v>
      </c>
      <c r="B42" s="19">
        <v>31059.829999999998</v>
      </c>
      <c r="C42" s="140">
        <v>36143.47</v>
      </c>
      <c r="D42" s="247">
        <f t="shared" si="19"/>
        <v>0.10445513334883914</v>
      </c>
      <c r="E42" s="215">
        <f t="shared" si="20"/>
        <v>0.12416827012381523</v>
      </c>
      <c r="F42" s="52">
        <f t="shared" si="25"/>
        <v>0.16367249917336971</v>
      </c>
      <c r="H42" s="19">
        <v>6341.6999999999989</v>
      </c>
      <c r="I42" s="140">
        <v>7352.6109999999999</v>
      </c>
      <c r="J42" s="247">
        <f t="shared" si="21"/>
        <v>2.1327325975651932E-2</v>
      </c>
      <c r="K42" s="215">
        <f t="shared" si="22"/>
        <v>2.5259361892019088E-2</v>
      </c>
      <c r="L42" s="52">
        <f t="shared" si="26"/>
        <v>0.15940694135641881</v>
      </c>
      <c r="N42" s="27">
        <f t="shared" si="23"/>
        <v>2.0417690631275183</v>
      </c>
      <c r="O42" s="152">
        <f t="shared" si="24"/>
        <v>2.0342847546181924</v>
      </c>
      <c r="P42" s="52">
        <f t="shared" si="8"/>
        <v>-3.6655999174861034E-3</v>
      </c>
    </row>
    <row r="43" spans="1:16" ht="20.100000000000001" customHeight="1" x14ac:dyDescent="0.25">
      <c r="A43" s="38" t="s">
        <v>163</v>
      </c>
      <c r="B43" s="19">
        <v>20584.420000000006</v>
      </c>
      <c r="C43" s="140">
        <v>26945.710000000006</v>
      </c>
      <c r="D43" s="247">
        <f t="shared" si="19"/>
        <v>6.9226017528380299E-2</v>
      </c>
      <c r="E43" s="215">
        <f t="shared" si="20"/>
        <v>9.2570032649272188E-2</v>
      </c>
      <c r="F43" s="52">
        <f t="shared" si="25"/>
        <v>0.30903421131127323</v>
      </c>
      <c r="H43" s="19">
        <v>5480.8700000000008</v>
      </c>
      <c r="I43" s="140">
        <v>6891.9800000000005</v>
      </c>
      <c r="J43" s="247">
        <f t="shared" si="21"/>
        <v>1.8432329047443342E-2</v>
      </c>
      <c r="K43" s="215">
        <f t="shared" si="22"/>
        <v>2.3676897495672998E-2</v>
      </c>
      <c r="L43" s="52">
        <f t="shared" si="26"/>
        <v>0.25746095054252327</v>
      </c>
      <c r="N43" s="27">
        <f t="shared" si="23"/>
        <v>2.6626302805714221</v>
      </c>
      <c r="O43" s="152">
        <f t="shared" si="24"/>
        <v>2.5577281133063479</v>
      </c>
      <c r="P43" s="52">
        <f t="shared" ref="P43:P50" si="27">(O43-N43)/N43</f>
        <v>-3.9397947221783053E-2</v>
      </c>
    </row>
    <row r="44" spans="1:16" ht="20.100000000000001" customHeight="1" x14ac:dyDescent="0.25">
      <c r="A44" s="38" t="s">
        <v>158</v>
      </c>
      <c r="B44" s="19">
        <v>24620.969999999998</v>
      </c>
      <c r="C44" s="140">
        <v>19211.550000000003</v>
      </c>
      <c r="D44" s="247">
        <f t="shared" si="19"/>
        <v>8.2801055399458659E-2</v>
      </c>
      <c r="E44" s="215">
        <f t="shared" si="20"/>
        <v>6.5999886837018767E-2</v>
      </c>
      <c r="F44" s="52">
        <f t="shared" ref="F44:F55" si="28">(C44-B44)/B44</f>
        <v>-0.21970783441919611</v>
      </c>
      <c r="H44" s="19">
        <v>4416.3770000000004</v>
      </c>
      <c r="I44" s="140">
        <v>3987.6099999999992</v>
      </c>
      <c r="J44" s="247">
        <f t="shared" si="21"/>
        <v>1.4852407384513896E-2</v>
      </c>
      <c r="K44" s="215">
        <f t="shared" si="22"/>
        <v>1.3699144980502058E-2</v>
      </c>
      <c r="L44" s="52">
        <f t="shared" ref="L44:L55" si="29">(I44-H44)/H44</f>
        <v>-9.7085688110412932E-2</v>
      </c>
      <c r="N44" s="27">
        <f t="shared" si="23"/>
        <v>1.7937461440390046</v>
      </c>
      <c r="O44" s="152">
        <f t="shared" si="24"/>
        <v>2.0756315862072547</v>
      </c>
      <c r="P44" s="52">
        <f t="shared" si="27"/>
        <v>0.15714901637838483</v>
      </c>
    </row>
    <row r="45" spans="1:16" ht="20.100000000000001" customHeight="1" x14ac:dyDescent="0.25">
      <c r="A45" s="38" t="s">
        <v>165</v>
      </c>
      <c r="B45" s="19">
        <v>11867.730000000001</v>
      </c>
      <c r="C45" s="140">
        <v>10242.659999999998</v>
      </c>
      <c r="D45" s="247">
        <f t="shared" si="19"/>
        <v>3.9911529448101259E-2</v>
      </c>
      <c r="E45" s="215">
        <f t="shared" si="20"/>
        <v>3.5187915650223875E-2</v>
      </c>
      <c r="F45" s="52">
        <f t="shared" si="28"/>
        <v>-0.13693183110839252</v>
      </c>
      <c r="H45" s="19">
        <v>3049.5240000000008</v>
      </c>
      <c r="I45" s="140">
        <v>2778.8030000000003</v>
      </c>
      <c r="J45" s="247">
        <f t="shared" si="21"/>
        <v>1.025564003635839E-2</v>
      </c>
      <c r="K45" s="215">
        <f t="shared" si="22"/>
        <v>9.5463761925700039E-3</v>
      </c>
      <c r="L45" s="52">
        <f t="shared" si="29"/>
        <v>-8.8774838302633594E-2</v>
      </c>
      <c r="N45" s="27">
        <f t="shared" si="23"/>
        <v>2.5695933426190187</v>
      </c>
      <c r="O45" s="152">
        <f t="shared" si="24"/>
        <v>2.7129700683220968</v>
      </c>
      <c r="P45" s="52">
        <f t="shared" si="27"/>
        <v>5.5797438187998843E-2</v>
      </c>
    </row>
    <row r="46" spans="1:16" ht="20.100000000000001" customHeight="1" x14ac:dyDescent="0.25">
      <c r="A46" s="38" t="s">
        <v>175</v>
      </c>
      <c r="B46" s="19">
        <v>6425.3200000000006</v>
      </c>
      <c r="C46" s="140">
        <v>6905.5700000000015</v>
      </c>
      <c r="D46" s="247">
        <f t="shared" si="19"/>
        <v>2.1608542526116957E-2</v>
      </c>
      <c r="E46" s="215">
        <f t="shared" si="20"/>
        <v>2.3723584955149986E-2</v>
      </c>
      <c r="F46" s="52">
        <f t="shared" si="28"/>
        <v>7.4743359085617661E-2</v>
      </c>
      <c r="H46" s="19">
        <v>1953.6019999999996</v>
      </c>
      <c r="I46" s="140">
        <v>1857.954</v>
      </c>
      <c r="J46" s="247">
        <f t="shared" si="21"/>
        <v>6.5700217103750675E-3</v>
      </c>
      <c r="K46" s="215">
        <f t="shared" si="22"/>
        <v>6.3828662314277789E-3</v>
      </c>
      <c r="L46" s="52">
        <f t="shared" si="29"/>
        <v>-4.8959818837204148E-2</v>
      </c>
      <c r="N46" s="27">
        <f t="shared" si="23"/>
        <v>3.0404742487533687</v>
      </c>
      <c r="O46" s="152">
        <f t="shared" si="24"/>
        <v>2.6905150479974855</v>
      </c>
      <c r="P46" s="52">
        <f t="shared" si="27"/>
        <v>-0.11510020218042323</v>
      </c>
    </row>
    <row r="47" spans="1:16" ht="20.100000000000001" customHeight="1" x14ac:dyDescent="0.25">
      <c r="A47" s="38" t="s">
        <v>169</v>
      </c>
      <c r="B47" s="19">
        <v>6521.7200000000012</v>
      </c>
      <c r="C47" s="140">
        <v>6687.64</v>
      </c>
      <c r="D47" s="247">
        <f t="shared" si="19"/>
        <v>2.193273859721033E-2</v>
      </c>
      <c r="E47" s="215">
        <f t="shared" si="20"/>
        <v>2.2974902244052152E-2</v>
      </c>
      <c r="F47" s="52">
        <f t="shared" si="28"/>
        <v>2.5441141294014331E-2</v>
      </c>
      <c r="H47" s="19">
        <v>1470.0660000000003</v>
      </c>
      <c r="I47" s="140">
        <v>1397.289</v>
      </c>
      <c r="J47" s="247">
        <f t="shared" si="21"/>
        <v>4.9438757411613202E-3</v>
      </c>
      <c r="K47" s="215">
        <f t="shared" si="22"/>
        <v>4.8002850305473065E-3</v>
      </c>
      <c r="L47" s="52">
        <f t="shared" si="29"/>
        <v>-4.9505940549608156E-2</v>
      </c>
      <c r="N47" s="27">
        <f t="shared" si="23"/>
        <v>2.2541078120495821</v>
      </c>
      <c r="O47" s="152">
        <f t="shared" si="24"/>
        <v>2.0893603722688421</v>
      </c>
      <c r="P47" s="52">
        <f t="shared" si="27"/>
        <v>-7.3087648647533365E-2</v>
      </c>
    </row>
    <row r="48" spans="1:16" ht="20.100000000000001" customHeight="1" x14ac:dyDescent="0.25">
      <c r="A48" s="38" t="s">
        <v>170</v>
      </c>
      <c r="B48" s="19">
        <v>8494.74</v>
      </c>
      <c r="C48" s="140">
        <v>4979.3099999999995</v>
      </c>
      <c r="D48" s="247">
        <f t="shared" si="19"/>
        <v>2.8568063619914142E-2</v>
      </c>
      <c r="E48" s="215">
        <f t="shared" si="20"/>
        <v>1.7106058414153771E-2</v>
      </c>
      <c r="F48" s="52">
        <f t="shared" si="28"/>
        <v>-0.41383609151074668</v>
      </c>
      <c r="H48" s="19">
        <v>2250.7599999999993</v>
      </c>
      <c r="I48" s="140">
        <v>1342.7099999999998</v>
      </c>
      <c r="J48" s="247">
        <f t="shared" si="21"/>
        <v>7.5693729146693051E-3</v>
      </c>
      <c r="K48" s="215">
        <f t="shared" si="22"/>
        <v>4.6127828340208595E-3</v>
      </c>
      <c r="L48" s="52">
        <f t="shared" si="29"/>
        <v>-0.40344150420302466</v>
      </c>
      <c r="N48" s="27">
        <f t="shared" si="23"/>
        <v>2.6495925714030086</v>
      </c>
      <c r="O48" s="152">
        <f t="shared" si="24"/>
        <v>2.6965784415913046</v>
      </c>
      <c r="P48" s="52">
        <f t="shared" si="27"/>
        <v>1.773324347879494E-2</v>
      </c>
    </row>
    <row r="49" spans="1:16" ht="20.100000000000001" customHeight="1" x14ac:dyDescent="0.25">
      <c r="A49" s="38" t="s">
        <v>177</v>
      </c>
      <c r="B49" s="19">
        <v>5020.6699999999992</v>
      </c>
      <c r="C49" s="140">
        <v>4571.57</v>
      </c>
      <c r="D49" s="247">
        <f t="shared" si="19"/>
        <v>1.688466274124862E-2</v>
      </c>
      <c r="E49" s="215">
        <f t="shared" si="20"/>
        <v>1.5705297212744929E-2</v>
      </c>
      <c r="F49" s="52">
        <f t="shared" si="28"/>
        <v>-8.94502128202012E-2</v>
      </c>
      <c r="H49" s="19">
        <v>1391.6819999999998</v>
      </c>
      <c r="I49" s="140">
        <v>1228.3600000000001</v>
      </c>
      <c r="J49" s="247">
        <f t="shared" si="21"/>
        <v>4.6802680146407483E-3</v>
      </c>
      <c r="K49" s="215">
        <f t="shared" si="22"/>
        <v>4.2199417014827214E-3</v>
      </c>
      <c r="L49" s="52">
        <f t="shared" si="29"/>
        <v>-0.11735583272615417</v>
      </c>
      <c r="N49" s="27">
        <f t="shared" ref="N49" si="30">(H49/B49)*10</f>
        <v>2.7719049449575457</v>
      </c>
      <c r="O49" s="152">
        <f t="shared" ref="O49" si="31">(I49/C49)*10</f>
        <v>2.6869543723491058</v>
      </c>
      <c r="P49" s="52">
        <f t="shared" ref="P49" si="32">(O49-N49)/N49</f>
        <v>-3.0647000635059998E-2</v>
      </c>
    </row>
    <row r="50" spans="1:16" ht="20.100000000000001" customHeight="1" x14ac:dyDescent="0.25">
      <c r="A50" s="38" t="s">
        <v>184</v>
      </c>
      <c r="B50" s="19">
        <v>1459.76</v>
      </c>
      <c r="C50" s="140">
        <v>1824.8400000000004</v>
      </c>
      <c r="D50" s="247">
        <f t="shared" si="19"/>
        <v>4.9092163562164193E-3</v>
      </c>
      <c r="E50" s="215">
        <f t="shared" si="20"/>
        <v>6.2691054857971027E-3</v>
      </c>
      <c r="F50" s="52">
        <f t="shared" si="28"/>
        <v>0.25009590617635802</v>
      </c>
      <c r="H50" s="19">
        <v>380.45299999999997</v>
      </c>
      <c r="I50" s="140">
        <v>460.76600000000002</v>
      </c>
      <c r="J50" s="247">
        <f t="shared" si="21"/>
        <v>1.2794747700797429E-3</v>
      </c>
      <c r="K50" s="215">
        <f t="shared" si="22"/>
        <v>1.5829281790561297E-3</v>
      </c>
      <c r="L50" s="52">
        <f t="shared" si="29"/>
        <v>0.21109834854765253</v>
      </c>
      <c r="N50" s="27">
        <f t="shared" si="23"/>
        <v>2.6062708938455637</v>
      </c>
      <c r="O50" s="152">
        <f t="shared" si="24"/>
        <v>2.5249665724118273</v>
      </c>
      <c r="P50" s="52">
        <f t="shared" si="27"/>
        <v>-3.1195652618355212E-2</v>
      </c>
    </row>
    <row r="51" spans="1:16" ht="20.100000000000001" customHeight="1" x14ac:dyDescent="0.25">
      <c r="A51" s="38" t="s">
        <v>186</v>
      </c>
      <c r="B51" s="19">
        <v>2290.5700000000006</v>
      </c>
      <c r="C51" s="140">
        <v>2046.1700000000003</v>
      </c>
      <c r="D51" s="247">
        <f t="shared" si="19"/>
        <v>7.703255130335567E-3</v>
      </c>
      <c r="E51" s="215">
        <f t="shared" si="20"/>
        <v>7.0294686503328827E-3</v>
      </c>
      <c r="F51" s="52">
        <f t="shared" si="28"/>
        <v>-0.10669833272940807</v>
      </c>
      <c r="H51" s="19">
        <v>477.20200000000006</v>
      </c>
      <c r="I51" s="140">
        <v>414.98699999999997</v>
      </c>
      <c r="J51" s="247">
        <f t="shared" si="21"/>
        <v>1.6048445385674277E-3</v>
      </c>
      <c r="K51" s="215">
        <f t="shared" si="22"/>
        <v>1.4256577443690853E-3</v>
      </c>
      <c r="L51" s="52">
        <f t="shared" si="29"/>
        <v>-0.13037455836312523</v>
      </c>
      <c r="N51" s="27">
        <f t="shared" ref="N51" si="33">(H51/B51)*10</f>
        <v>2.0833329695228695</v>
      </c>
      <c r="O51" s="152">
        <f t="shared" ref="O51" si="34">(I51/C51)*10</f>
        <v>2.0281159434455587</v>
      </c>
      <c r="P51" s="52">
        <f t="shared" ref="P51" si="35">(O51-N51)/N51</f>
        <v>-2.6504177145507749E-2</v>
      </c>
    </row>
    <row r="52" spans="1:16" ht="20.100000000000001" customHeight="1" x14ac:dyDescent="0.25">
      <c r="A52" s="38" t="s">
        <v>183</v>
      </c>
      <c r="B52" s="19">
        <v>4355.8399999999992</v>
      </c>
      <c r="C52" s="140">
        <v>1757.6999999999998</v>
      </c>
      <c r="D52" s="247">
        <f t="shared" si="19"/>
        <v>1.4648819650532776E-2</v>
      </c>
      <c r="E52" s="215">
        <f t="shared" si="20"/>
        <v>6.0384508846723899E-3</v>
      </c>
      <c r="F52" s="52">
        <f t="shared" si="28"/>
        <v>-0.59647278136937998</v>
      </c>
      <c r="H52" s="19">
        <v>1169.9719999999998</v>
      </c>
      <c r="I52" s="140">
        <v>402.584</v>
      </c>
      <c r="J52" s="247">
        <f t="shared" si="21"/>
        <v>3.9346506814238198E-3</v>
      </c>
      <c r="K52" s="215">
        <f t="shared" si="22"/>
        <v>1.3830481373129373E-3</v>
      </c>
      <c r="L52" s="52">
        <f t="shared" si="29"/>
        <v>-0.65590287630815081</v>
      </c>
      <c r="N52" s="27">
        <f t="shared" ref="N52:N53" si="36">(H52/B52)*10</f>
        <v>2.6859847928298559</v>
      </c>
      <c r="O52" s="152">
        <f t="shared" ref="O52:O53" si="37">(I52/C52)*10</f>
        <v>2.2904022301871767</v>
      </c>
      <c r="P52" s="52">
        <f t="shared" ref="P52:P53" si="38">(O52-N52)/N52</f>
        <v>-0.14727654590549927</v>
      </c>
    </row>
    <row r="53" spans="1:16" ht="20.100000000000001" customHeight="1" x14ac:dyDescent="0.25">
      <c r="A53" s="38" t="s">
        <v>187</v>
      </c>
      <c r="B53" s="19">
        <v>1371.7800000000002</v>
      </c>
      <c r="C53" s="140">
        <v>840.89</v>
      </c>
      <c r="D53" s="247">
        <f t="shared" si="19"/>
        <v>4.6133369958969699E-3</v>
      </c>
      <c r="E53" s="215">
        <f t="shared" si="20"/>
        <v>2.8888166151289562E-3</v>
      </c>
      <c r="F53" s="52">
        <f t="shared" si="28"/>
        <v>-0.38700812083570263</v>
      </c>
      <c r="H53" s="19">
        <v>346.41</v>
      </c>
      <c r="I53" s="140">
        <v>212.62799999999999</v>
      </c>
      <c r="J53" s="247">
        <f t="shared" si="21"/>
        <v>1.164987147172775E-3</v>
      </c>
      <c r="K53" s="215">
        <f t="shared" si="22"/>
        <v>7.3046807458958924E-4</v>
      </c>
      <c r="L53" s="52">
        <f t="shared" si="29"/>
        <v>-0.38619554862734917</v>
      </c>
      <c r="N53" s="27">
        <f t="shared" si="36"/>
        <v>2.5252591523422119</v>
      </c>
      <c r="O53" s="152">
        <f t="shared" si="37"/>
        <v>2.5286065953929766</v>
      </c>
      <c r="P53" s="52">
        <f t="shared" si="38"/>
        <v>1.3255839693363481E-3</v>
      </c>
    </row>
    <row r="54" spans="1:16" ht="20.100000000000001" customHeight="1" x14ac:dyDescent="0.25">
      <c r="A54" s="38" t="s">
        <v>190</v>
      </c>
      <c r="B54" s="19">
        <v>215.51</v>
      </c>
      <c r="C54" s="140">
        <v>700.95000000000016</v>
      </c>
      <c r="D54" s="247">
        <f t="shared" si="19"/>
        <v>7.2476654856154477E-4</v>
      </c>
      <c r="E54" s="215">
        <f t="shared" si="20"/>
        <v>2.408062893332829E-3</v>
      </c>
      <c r="F54" s="52">
        <f t="shared" si="28"/>
        <v>2.2525172845807626</v>
      </c>
      <c r="H54" s="19">
        <v>53.45</v>
      </c>
      <c r="I54" s="140">
        <v>166.768</v>
      </c>
      <c r="J54" s="247">
        <f t="shared" si="21"/>
        <v>1.7975394190809972E-4</v>
      </c>
      <c r="K54" s="215">
        <f t="shared" si="22"/>
        <v>5.7291937027652349E-4</v>
      </c>
      <c r="L54" s="52">
        <f t="shared" si="29"/>
        <v>2.1200748362956032</v>
      </c>
      <c r="N54" s="27">
        <f t="shared" ref="N54" si="39">(H54/B54)*10</f>
        <v>2.4801633334880053</v>
      </c>
      <c r="O54" s="152">
        <f t="shared" ref="O54" si="40">(I54/C54)*10</f>
        <v>2.3791711249019181</v>
      </c>
      <c r="P54" s="52">
        <f t="shared" ref="P54" si="41">(O54-N54)/N54</f>
        <v>-4.0719982923082626E-2</v>
      </c>
    </row>
    <row r="55" spans="1:16" ht="20.100000000000001" customHeight="1" x14ac:dyDescent="0.25">
      <c r="A55" s="38" t="s">
        <v>176</v>
      </c>
      <c r="B55" s="19">
        <v>645.76999999999987</v>
      </c>
      <c r="C55" s="140">
        <v>285.17</v>
      </c>
      <c r="D55" s="247">
        <f t="shared" si="19"/>
        <v>2.1717437430494578E-3</v>
      </c>
      <c r="E55" s="215">
        <f t="shared" si="20"/>
        <v>9.7968085497071502E-4</v>
      </c>
      <c r="F55" s="52">
        <f t="shared" si="28"/>
        <v>-0.55840314663115342</v>
      </c>
      <c r="H55" s="19">
        <v>228.93600000000001</v>
      </c>
      <c r="I55" s="140">
        <v>64.284999999999982</v>
      </c>
      <c r="J55" s="247">
        <f t="shared" si="21"/>
        <v>7.6991858642979825E-4</v>
      </c>
      <c r="K55" s="215">
        <f t="shared" si="22"/>
        <v>2.2084645566431389E-4</v>
      </c>
      <c r="L55" s="52">
        <f t="shared" si="29"/>
        <v>-0.71920099940594751</v>
      </c>
      <c r="N55" s="27">
        <f t="shared" ref="N55" si="42">(H55/B55)*10</f>
        <v>3.5451631385787516</v>
      </c>
      <c r="O55" s="152">
        <f t="shared" ref="O55" si="43">(I55/C55)*10</f>
        <v>2.2542693831749476</v>
      </c>
      <c r="P55" s="52">
        <f t="shared" ref="P55" si="44">(O55-N55)/N55</f>
        <v>-0.36412816701048084</v>
      </c>
    </row>
    <row r="56" spans="1:16" ht="20.100000000000001" customHeight="1" x14ac:dyDescent="0.25">
      <c r="A56" s="38" t="s">
        <v>182</v>
      </c>
      <c r="B56" s="19">
        <v>211.01999999999998</v>
      </c>
      <c r="C56" s="140">
        <v>141.65</v>
      </c>
      <c r="D56" s="247">
        <f t="shared" si="19"/>
        <v>7.0966654483530769E-4</v>
      </c>
      <c r="E56" s="215">
        <f t="shared" si="20"/>
        <v>4.8662830278992103E-4</v>
      </c>
      <c r="F56" s="52">
        <f t="shared" ref="F56:F59" si="45">(C56-B56)/B56</f>
        <v>-0.32873661264335124</v>
      </c>
      <c r="H56" s="19">
        <v>50.999000000000002</v>
      </c>
      <c r="I56" s="140">
        <v>44.825999999999993</v>
      </c>
      <c r="J56" s="247">
        <f t="shared" si="21"/>
        <v>1.7151115590965721E-4</v>
      </c>
      <c r="K56" s="215">
        <f t="shared" si="22"/>
        <v>1.5399647229693609E-4</v>
      </c>
      <c r="L56" s="52">
        <f t="shared" ref="L56:L59" si="46">(I56-H56)/H56</f>
        <v>-0.12104158905076587</v>
      </c>
      <c r="N56" s="27">
        <f t="shared" si="23"/>
        <v>2.4167851388493986</v>
      </c>
      <c r="O56" s="152">
        <f t="shared" si="24"/>
        <v>3.1645605365337093</v>
      </c>
      <c r="P56" s="52">
        <f t="shared" ref="P56" si="47">(O56-N56)/N56</f>
        <v>0.30940913433467954</v>
      </c>
    </row>
    <row r="57" spans="1:16" ht="20.100000000000001" customHeight="1" x14ac:dyDescent="0.25">
      <c r="A57" s="38" t="s">
        <v>185</v>
      </c>
      <c r="B57" s="19">
        <v>155.08000000000001</v>
      </c>
      <c r="C57" s="140">
        <v>111.22999999999998</v>
      </c>
      <c r="D57" s="247">
        <f t="shared" si="19"/>
        <v>5.2153865876722371E-4</v>
      </c>
      <c r="E57" s="215">
        <f t="shared" si="20"/>
        <v>3.8212259879507872E-4</v>
      </c>
      <c r="F57" s="52">
        <f t="shared" si="45"/>
        <v>-0.28275728656177479</v>
      </c>
      <c r="H57" s="19">
        <v>67.391000000000005</v>
      </c>
      <c r="I57" s="140">
        <v>40.955999999999996</v>
      </c>
      <c r="J57" s="247">
        <f t="shared" si="21"/>
        <v>2.2663794011466319E-4</v>
      </c>
      <c r="K57" s="215">
        <f t="shared" si="22"/>
        <v>1.4070136794256267E-4</v>
      </c>
      <c r="L57" s="52">
        <f t="shared" si="46"/>
        <v>-0.3922630618331826</v>
      </c>
      <c r="N57" s="27">
        <f t="shared" ref="N57:N59" si="48">(H57/B57)*10</f>
        <v>4.3455635800876973</v>
      </c>
      <c r="O57" s="152">
        <f t="shared" ref="O57:O59" si="49">(I57/C57)*10</f>
        <v>3.6821001528364654</v>
      </c>
      <c r="P57" s="52">
        <f t="shared" ref="P57:P59" si="50">(O57-N57)/N57</f>
        <v>-0.15267603730189644</v>
      </c>
    </row>
    <row r="58" spans="1:16" ht="20.100000000000001" customHeight="1" x14ac:dyDescent="0.25">
      <c r="A58" s="38" t="s">
        <v>203</v>
      </c>
      <c r="B58" s="19">
        <v>25.74</v>
      </c>
      <c r="C58" s="140">
        <v>58.94</v>
      </c>
      <c r="D58" s="247">
        <f t="shared" si="19"/>
        <v>8.6564386617670461E-5</v>
      </c>
      <c r="E58" s="215">
        <f t="shared" si="20"/>
        <v>2.0248409577435894E-4</v>
      </c>
      <c r="F58" s="52">
        <f t="shared" si="45"/>
        <v>1.28982128982129</v>
      </c>
      <c r="H58" s="19">
        <v>13.937000000000001</v>
      </c>
      <c r="I58" s="140">
        <v>22.9</v>
      </c>
      <c r="J58" s="247">
        <f t="shared" si="21"/>
        <v>4.6870546087430982E-5</v>
      </c>
      <c r="K58" s="215">
        <f t="shared" si="22"/>
        <v>7.8671289332080409E-5</v>
      </c>
      <c r="L58" s="52">
        <f t="shared" si="46"/>
        <v>0.64310827294252682</v>
      </c>
      <c r="N58" s="27">
        <f t="shared" ref="N58" si="51">(H58/B58)*10</f>
        <v>5.4145299145299148</v>
      </c>
      <c r="O58" s="152">
        <f t="shared" ref="O58" si="52">(I58/C58)*10</f>
        <v>3.8853070919579231</v>
      </c>
      <c r="P58" s="52">
        <f t="shared" ref="P58" si="53">(O58-N58)/N58</f>
        <v>-0.2824294715720963</v>
      </c>
    </row>
    <row r="59" spans="1:16" ht="20.100000000000001" customHeight="1" x14ac:dyDescent="0.25">
      <c r="A59" s="38" t="s">
        <v>189</v>
      </c>
      <c r="B59" s="19">
        <v>56.130000000000017</v>
      </c>
      <c r="C59" s="140">
        <v>56.120000000000005</v>
      </c>
      <c r="D59" s="247">
        <f t="shared" si="19"/>
        <v>1.8876686172687818E-4</v>
      </c>
      <c r="E59" s="215">
        <f t="shared" si="20"/>
        <v>1.927961902758233E-4</v>
      </c>
      <c r="F59" s="52">
        <f t="shared" si="45"/>
        <v>-1.7815784785341562E-4</v>
      </c>
      <c r="H59" s="19">
        <v>17.167999999999996</v>
      </c>
      <c r="I59" s="140">
        <v>17.245999999999999</v>
      </c>
      <c r="J59" s="247">
        <f t="shared" si="21"/>
        <v>5.7736495316711973E-5</v>
      </c>
      <c r="K59" s="215">
        <f t="shared" si="22"/>
        <v>5.9247382350264579E-5</v>
      </c>
      <c r="L59" s="52">
        <f t="shared" si="46"/>
        <v>4.5433364398883369E-3</v>
      </c>
      <c r="N59" s="27">
        <f t="shared" si="48"/>
        <v>3.0586139319437007</v>
      </c>
      <c r="O59" s="152">
        <f t="shared" si="49"/>
        <v>3.0730577334283673</v>
      </c>
      <c r="P59" s="52">
        <f t="shared" si="50"/>
        <v>4.722335608890597E-3</v>
      </c>
    </row>
    <row r="60" spans="1:16" ht="20.100000000000001" customHeight="1" x14ac:dyDescent="0.25">
      <c r="A60" s="38" t="s">
        <v>219</v>
      </c>
      <c r="B60" s="19">
        <v>23.320000000000004</v>
      </c>
      <c r="C60" s="140">
        <v>25.349999999999998</v>
      </c>
      <c r="D60" s="247">
        <f t="shared" si="19"/>
        <v>7.8425854542504882E-5</v>
      </c>
      <c r="E60" s="215">
        <f t="shared" si="20"/>
        <v>8.7088086662368488E-5</v>
      </c>
      <c r="F60" s="52">
        <f t="shared" ref="F60:F61" si="54">(C60-B60)/B60</f>
        <v>8.7049742710119796E-2</v>
      </c>
      <c r="H60" s="19">
        <v>8.6809999999999992</v>
      </c>
      <c r="I60" s="140">
        <v>10.469999999999997</v>
      </c>
      <c r="J60" s="247">
        <f t="shared" si="21"/>
        <v>2.9194461547319239E-5</v>
      </c>
      <c r="K60" s="215">
        <f t="shared" si="22"/>
        <v>3.5968925733924967E-5</v>
      </c>
      <c r="L60" s="52">
        <f t="shared" ref="L60:L61" si="55">(I60-H60)/H60</f>
        <v>0.20608224858887203</v>
      </c>
      <c r="N60" s="27">
        <f t="shared" ref="N60:N61" si="56">(H60/B60)*10</f>
        <v>3.7225557461406513</v>
      </c>
      <c r="O60" s="152"/>
      <c r="P60" s="52">
        <f t="shared" ref="P60:P61" si="57">(O60-N60)/N60</f>
        <v>-1</v>
      </c>
    </row>
    <row r="61" spans="1:16" ht="20.100000000000001" customHeight="1" thickBot="1" x14ac:dyDescent="0.3">
      <c r="A61" s="8" t="s">
        <v>17</v>
      </c>
      <c r="B61" s="19">
        <f>B62-SUM(B39:B60)</f>
        <v>159.10999999986961</v>
      </c>
      <c r="C61" s="140">
        <f>C62-SUM(C39:C60)</f>
        <v>94.409999999974389</v>
      </c>
      <c r="D61" s="247">
        <f t="shared" si="19"/>
        <v>5.3509166879278408E-4</v>
      </c>
      <c r="E61" s="215">
        <f t="shared" si="20"/>
        <v>3.2433870855195184E-4</v>
      </c>
      <c r="F61" s="52">
        <f t="shared" si="54"/>
        <v>-0.40663691785524636</v>
      </c>
      <c r="H61" s="19">
        <f>H62-SUM(H39:H60)</f>
        <v>227090.886</v>
      </c>
      <c r="I61" s="140">
        <f>I62-SUM(I39:I60)</f>
        <v>222649.10699999999</v>
      </c>
      <c r="J61" s="247">
        <f t="shared" si="21"/>
        <v>0.76371341309453489</v>
      </c>
      <c r="K61" s="215">
        <f t="shared" si="22"/>
        <v>0.76489486097494896</v>
      </c>
      <c r="L61" s="52">
        <f t="shared" si="55"/>
        <v>-1.9559477168978105E-2</v>
      </c>
      <c r="N61" s="27">
        <f t="shared" si="56"/>
        <v>14272.571554282327</v>
      </c>
      <c r="O61" s="152">
        <f t="shared" ref="O61" si="58">(I61/C61)*10</f>
        <v>23583.212265656221</v>
      </c>
      <c r="P61" s="52">
        <f t="shared" si="57"/>
        <v>0.65234500145703167</v>
      </c>
    </row>
    <row r="62" spans="1:16" ht="26.25" customHeight="1" thickBot="1" x14ac:dyDescent="0.3">
      <c r="A62" s="12" t="s">
        <v>18</v>
      </c>
      <c r="B62" s="17">
        <v>297350.92</v>
      </c>
      <c r="C62" s="145">
        <v>291084.58999999997</v>
      </c>
      <c r="D62" s="253">
        <f>SUM(D39:D61)</f>
        <v>0.99999999999999967</v>
      </c>
      <c r="E62" s="254">
        <f>SUM(E39:E61)</f>
        <v>1</v>
      </c>
      <c r="F62" s="57">
        <f t="shared" si="25"/>
        <v>-2.1073854420897761E-2</v>
      </c>
      <c r="G62" s="1"/>
      <c r="H62" s="17">
        <v>297350.92</v>
      </c>
      <c r="I62" s="145">
        <v>291084.58999999997</v>
      </c>
      <c r="J62" s="253">
        <f>SUM(J39:J61)</f>
        <v>1</v>
      </c>
      <c r="K62" s="254">
        <f>SUM(K39:K61)</f>
        <v>1</v>
      </c>
      <c r="L62" s="57">
        <f t="shared" si="26"/>
        <v>-2.1073854420897761E-2</v>
      </c>
      <c r="M62" s="1"/>
      <c r="N62" s="29">
        <f t="shared" si="23"/>
        <v>10</v>
      </c>
      <c r="O62" s="146">
        <f t="shared" si="24"/>
        <v>10</v>
      </c>
      <c r="P62" s="57">
        <f t="shared" si="8"/>
        <v>0</v>
      </c>
    </row>
    <row r="64" spans="1:16" ht="15.75" thickBot="1" x14ac:dyDescent="0.3"/>
    <row r="65" spans="1:16" x14ac:dyDescent="0.25">
      <c r="A65" s="375" t="s">
        <v>15</v>
      </c>
      <c r="B65" s="360" t="s">
        <v>1</v>
      </c>
      <c r="C65" s="362"/>
      <c r="D65" s="360" t="s">
        <v>104</v>
      </c>
      <c r="E65" s="362"/>
      <c r="F65" s="130" t="s">
        <v>0</v>
      </c>
      <c r="H65" s="373" t="s">
        <v>19</v>
      </c>
      <c r="I65" s="374"/>
      <c r="J65" s="360" t="s">
        <v>104</v>
      </c>
      <c r="K65" s="361"/>
      <c r="L65" s="130" t="s">
        <v>0</v>
      </c>
      <c r="N65" s="371" t="s">
        <v>22</v>
      </c>
      <c r="O65" s="362"/>
      <c r="P65" s="130" t="s">
        <v>0</v>
      </c>
    </row>
    <row r="66" spans="1:16" x14ac:dyDescent="0.25">
      <c r="A66" s="376"/>
      <c r="B66" s="365" t="str">
        <f>B5</f>
        <v>jan-dez</v>
      </c>
      <c r="C66" s="367"/>
      <c r="D66" s="365" t="str">
        <f>B5</f>
        <v>jan-dez</v>
      </c>
      <c r="E66" s="367"/>
      <c r="F66" s="131" t="str">
        <f>F37</f>
        <v>2024/2023</v>
      </c>
      <c r="H66" s="368" t="str">
        <f>B5</f>
        <v>jan-dez</v>
      </c>
      <c r="I66" s="367"/>
      <c r="J66" s="365" t="str">
        <f>B5</f>
        <v>jan-dez</v>
      </c>
      <c r="K66" s="366"/>
      <c r="L66" s="131" t="str">
        <f>L37</f>
        <v>2024/2023</v>
      </c>
      <c r="N66" s="368" t="str">
        <f>B5</f>
        <v>jan-dez</v>
      </c>
      <c r="O66" s="366"/>
      <c r="P66" s="131" t="str">
        <f>P37</f>
        <v>2024/2023</v>
      </c>
    </row>
    <row r="67" spans="1:16" ht="19.5" customHeight="1" thickBot="1" x14ac:dyDescent="0.3">
      <c r="A67" s="377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159</v>
      </c>
      <c r="B68" s="39">
        <v>109475.17</v>
      </c>
      <c r="C68" s="147">
        <v>123931.4</v>
      </c>
      <c r="D68" s="247">
        <f>B68/$B$96</f>
        <v>0.24040726541579688</v>
      </c>
      <c r="E68" s="246">
        <f>C68/$C$96</f>
        <v>0.25281298441632505</v>
      </c>
      <c r="F68" s="61">
        <f t="shared" ref="F68:F76" si="59">(C68-B68)/B68</f>
        <v>0.13205030875951138</v>
      </c>
      <c r="H68" s="19">
        <v>28451.847000000012</v>
      </c>
      <c r="I68" s="147">
        <v>31221.535000000014</v>
      </c>
      <c r="J68" s="261">
        <f>H68/$H$96</f>
        <v>0.23274785491373551</v>
      </c>
      <c r="K68" s="246">
        <f>I68/$I$96</f>
        <v>0.23936199043951512</v>
      </c>
      <c r="L68" s="61">
        <f t="shared" ref="L68:L76" si="60">(I68-H68)/H68</f>
        <v>9.7346509701110112E-2</v>
      </c>
      <c r="N68" s="41">
        <f t="shared" ref="N68:N96" si="61">(H68/B68)*10</f>
        <v>2.5989315202707619</v>
      </c>
      <c r="O68" s="149">
        <f t="shared" ref="O68:O96" si="62">(I68/C68)*10</f>
        <v>2.5192594451446535</v>
      </c>
      <c r="P68" s="61">
        <f t="shared" si="8"/>
        <v>-3.0655703893963323E-2</v>
      </c>
    </row>
    <row r="69" spans="1:16" ht="20.100000000000001" customHeight="1" x14ac:dyDescent="0.25">
      <c r="A69" s="38" t="s">
        <v>160</v>
      </c>
      <c r="B69" s="19">
        <v>79042.109999999971</v>
      </c>
      <c r="C69" s="140">
        <v>82831.159999999974</v>
      </c>
      <c r="D69" s="247">
        <f t="shared" ref="D69:D95" si="63">B69/$B$96</f>
        <v>0.17357632345119542</v>
      </c>
      <c r="E69" s="215">
        <f t="shared" ref="E69:E95" si="64">C69/$C$96</f>
        <v>0.16897084001525134</v>
      </c>
      <c r="F69" s="52">
        <f t="shared" si="59"/>
        <v>4.7937105929991043E-2</v>
      </c>
      <c r="H69" s="19">
        <v>20005.554</v>
      </c>
      <c r="I69" s="140">
        <v>21162.848999999998</v>
      </c>
      <c r="J69" s="262">
        <f t="shared" ref="J69:J95" si="65">H69/$H$96</f>
        <v>0.16365369108940095</v>
      </c>
      <c r="K69" s="215">
        <f t="shared" ref="K69:K96" si="66">I69/$I$96</f>
        <v>0.16224640012129127</v>
      </c>
      <c r="L69" s="52">
        <f t="shared" si="60"/>
        <v>5.7848685420058762E-2</v>
      </c>
      <c r="N69" s="40">
        <f t="shared" si="61"/>
        <v>2.5309994887535274</v>
      </c>
      <c r="O69" s="143">
        <f t="shared" si="62"/>
        <v>2.5549381416365535</v>
      </c>
      <c r="P69" s="52">
        <f t="shared" si="8"/>
        <v>9.4581816351197549E-3</v>
      </c>
    </row>
    <row r="70" spans="1:16" ht="20.100000000000001" customHeight="1" x14ac:dyDescent="0.25">
      <c r="A70" s="38" t="s">
        <v>157</v>
      </c>
      <c r="B70" s="19">
        <v>82036.440000000046</v>
      </c>
      <c r="C70" s="140">
        <v>76297.640000000014</v>
      </c>
      <c r="D70" s="247">
        <f t="shared" si="63"/>
        <v>0.18015186644466599</v>
      </c>
      <c r="E70" s="215">
        <f t="shared" si="64"/>
        <v>0.15564283202095985</v>
      </c>
      <c r="F70" s="52">
        <f t="shared" si="59"/>
        <v>-6.9954278854616664E-2</v>
      </c>
      <c r="H70" s="19">
        <v>21237.501999999997</v>
      </c>
      <c r="I70" s="140">
        <v>19944.039999999997</v>
      </c>
      <c r="J70" s="262">
        <f t="shared" si="65"/>
        <v>0.17373153434383942</v>
      </c>
      <c r="K70" s="215">
        <f t="shared" si="66"/>
        <v>0.15290231924232117</v>
      </c>
      <c r="L70" s="52">
        <f t="shared" si="60"/>
        <v>-6.0904620515162267E-2</v>
      </c>
      <c r="N70" s="40">
        <f t="shared" si="61"/>
        <v>2.588788835790532</v>
      </c>
      <c r="O70" s="143">
        <f t="shared" si="62"/>
        <v>2.6139786237162763</v>
      </c>
      <c r="P70" s="52">
        <f t="shared" si="8"/>
        <v>9.730337050859612E-3</v>
      </c>
    </row>
    <row r="71" spans="1:16" ht="20.100000000000001" customHeight="1" x14ac:dyDescent="0.25">
      <c r="A71" s="38" t="s">
        <v>162</v>
      </c>
      <c r="B71" s="19">
        <v>36447.33</v>
      </c>
      <c r="C71" s="140">
        <v>38813.149999999994</v>
      </c>
      <c r="D71" s="247">
        <f t="shared" si="63"/>
        <v>8.0038267462906307E-2</v>
      </c>
      <c r="E71" s="215">
        <f t="shared" si="64"/>
        <v>7.9176611303499234E-2</v>
      </c>
      <c r="F71" s="52">
        <f t="shared" si="59"/>
        <v>6.4910653263215504E-2</v>
      </c>
      <c r="H71" s="19">
        <v>10849.395999999997</v>
      </c>
      <c r="I71" s="140">
        <v>12163.106999999996</v>
      </c>
      <c r="J71" s="262">
        <f t="shared" si="65"/>
        <v>8.8752538494589139E-2</v>
      </c>
      <c r="K71" s="215">
        <f t="shared" si="66"/>
        <v>9.3249274945924249E-2</v>
      </c>
      <c r="L71" s="52">
        <f t="shared" si="60"/>
        <v>0.12108609548402507</v>
      </c>
      <c r="N71" s="40">
        <f t="shared" si="61"/>
        <v>2.9767327263752916</v>
      </c>
      <c r="O71" s="143">
        <f t="shared" si="62"/>
        <v>3.1337593058022857</v>
      </c>
      <c r="P71" s="52">
        <f t="shared" si="8"/>
        <v>5.275131960476754E-2</v>
      </c>
    </row>
    <row r="72" spans="1:16" ht="20.100000000000001" customHeight="1" x14ac:dyDescent="0.25">
      <c r="A72" s="38" t="s">
        <v>168</v>
      </c>
      <c r="B72" s="19">
        <v>20058.61</v>
      </c>
      <c r="C72" s="140">
        <v>18243.679999999997</v>
      </c>
      <c r="D72" s="247">
        <f t="shared" si="63"/>
        <v>4.4048669466710648E-2</v>
      </c>
      <c r="E72" s="215">
        <f t="shared" si="64"/>
        <v>3.7216066207082468E-2</v>
      </c>
      <c r="F72" s="52">
        <f t="shared" si="59"/>
        <v>-9.0481344420176871E-2</v>
      </c>
      <c r="H72" s="19">
        <v>7130.0619999999999</v>
      </c>
      <c r="I72" s="140">
        <v>6342.7070000000003</v>
      </c>
      <c r="J72" s="262">
        <f t="shared" si="65"/>
        <v>5.8326850833337399E-2</v>
      </c>
      <c r="K72" s="215">
        <f t="shared" si="66"/>
        <v>4.862678828233926E-2</v>
      </c>
      <c r="L72" s="52">
        <f t="shared" si="60"/>
        <v>-0.11042751100902062</v>
      </c>
      <c r="N72" s="40">
        <f t="shared" si="61"/>
        <v>3.5546142030778798</v>
      </c>
      <c r="O72" s="143">
        <f t="shared" si="62"/>
        <v>3.4766598624838858</v>
      </c>
      <c r="P72" s="52">
        <f t="shared" ref="P72:P76" si="67">(O72-N72)/N72</f>
        <v>-2.1930464500618561E-2</v>
      </c>
    </row>
    <row r="73" spans="1:16" ht="20.100000000000001" customHeight="1" x14ac:dyDescent="0.25">
      <c r="A73" s="38" t="s">
        <v>164</v>
      </c>
      <c r="B73" s="19">
        <v>16947.579999999998</v>
      </c>
      <c r="C73" s="140">
        <v>20055.090000000007</v>
      </c>
      <c r="D73" s="247">
        <f t="shared" si="63"/>
        <v>3.7216853494865094E-2</v>
      </c>
      <c r="E73" s="215">
        <f t="shared" si="64"/>
        <v>4.0911239247180278E-2</v>
      </c>
      <c r="F73" s="52">
        <f t="shared" si="59"/>
        <v>0.18336010215027806</v>
      </c>
      <c r="H73" s="19">
        <v>4835.0069999999996</v>
      </c>
      <c r="I73" s="140">
        <v>5773.2270000000017</v>
      </c>
      <c r="J73" s="262">
        <f t="shared" si="65"/>
        <v>3.9552353411112288E-2</v>
      </c>
      <c r="K73" s="215">
        <f t="shared" si="66"/>
        <v>4.426083169770962E-2</v>
      </c>
      <c r="L73" s="52">
        <f t="shared" si="60"/>
        <v>0.19404728886638678</v>
      </c>
      <c r="N73" s="40">
        <f t="shared" ref="N73" si="68">(H73/B73)*10</f>
        <v>2.8529188238084728</v>
      </c>
      <c r="O73" s="143">
        <f t="shared" ref="O73" si="69">(I73/C73)*10</f>
        <v>2.8786841644689698</v>
      </c>
      <c r="P73" s="52">
        <f t="shared" ref="P73" si="70">(O73-N73)/N73</f>
        <v>9.0312210938065882E-3</v>
      </c>
    </row>
    <row r="74" spans="1:16" ht="20.100000000000001" customHeight="1" x14ac:dyDescent="0.25">
      <c r="A74" s="38" t="s">
        <v>167</v>
      </c>
      <c r="B74" s="19">
        <v>15496.3</v>
      </c>
      <c r="C74" s="140">
        <v>25750.219999999994</v>
      </c>
      <c r="D74" s="247">
        <f t="shared" si="63"/>
        <v>3.4029845370989721E-2</v>
      </c>
      <c r="E74" s="215">
        <f t="shared" si="64"/>
        <v>5.2528979480397545E-2</v>
      </c>
      <c r="F74" s="52">
        <f t="shared" si="59"/>
        <v>0.66170118028174441</v>
      </c>
      <c r="H74" s="19">
        <v>3286.9729999999995</v>
      </c>
      <c r="I74" s="140">
        <v>5476.1779999999999</v>
      </c>
      <c r="J74" s="262">
        <f t="shared" si="65"/>
        <v>2.6888796179361064E-2</v>
      </c>
      <c r="K74" s="215">
        <f t="shared" si="66"/>
        <v>4.1983485631987102E-2</v>
      </c>
      <c r="L74" s="52">
        <f t="shared" si="60"/>
        <v>0.66602463725744043</v>
      </c>
      <c r="N74" s="40">
        <f t="shared" si="61"/>
        <v>2.1211340771668077</v>
      </c>
      <c r="O74" s="143">
        <f t="shared" si="62"/>
        <v>2.1266528984995086</v>
      </c>
      <c r="P74" s="52">
        <f t="shared" si="67"/>
        <v>2.6018257837205402E-3</v>
      </c>
    </row>
    <row r="75" spans="1:16" ht="20.100000000000001" customHeight="1" x14ac:dyDescent="0.25">
      <c r="A75" s="38" t="s">
        <v>173</v>
      </c>
      <c r="B75" s="19">
        <v>23279.899999999998</v>
      </c>
      <c r="C75" s="140">
        <v>22874.799999999999</v>
      </c>
      <c r="D75" s="247">
        <f t="shared" si="63"/>
        <v>5.1122616189161516E-2</v>
      </c>
      <c r="E75" s="215">
        <f t="shared" si="64"/>
        <v>4.6663286753208244E-2</v>
      </c>
      <c r="F75" s="52">
        <f t="shared" si="59"/>
        <v>-1.7401277496896402E-2</v>
      </c>
      <c r="H75" s="19">
        <v>5441.5669999999991</v>
      </c>
      <c r="I75" s="140">
        <v>5232.6509999999998</v>
      </c>
      <c r="J75" s="262">
        <f t="shared" si="65"/>
        <v>4.4514264631725677E-2</v>
      </c>
      <c r="K75" s="215">
        <f t="shared" si="66"/>
        <v>4.011646956612859E-2</v>
      </c>
      <c r="L75" s="52">
        <f t="shared" si="60"/>
        <v>-3.8392617420680349E-2</v>
      </c>
      <c r="N75" s="40">
        <f t="shared" si="61"/>
        <v>2.3374529100210912</v>
      </c>
      <c r="O75" s="143">
        <f t="shared" si="62"/>
        <v>2.2875177050728315</v>
      </c>
      <c r="P75" s="52">
        <f t="shared" si="67"/>
        <v>-2.1363084892182572E-2</v>
      </c>
    </row>
    <row r="76" spans="1:16" ht="20.100000000000001" customHeight="1" x14ac:dyDescent="0.25">
      <c r="A76" s="38" t="s">
        <v>195</v>
      </c>
      <c r="B76" s="19">
        <v>9261.41</v>
      </c>
      <c r="C76" s="140">
        <v>13663.269999999997</v>
      </c>
      <c r="D76" s="247">
        <f t="shared" si="63"/>
        <v>2.0338038771664072E-2</v>
      </c>
      <c r="E76" s="215">
        <f t="shared" si="64"/>
        <v>2.787229116742037E-2</v>
      </c>
      <c r="F76" s="52">
        <f t="shared" si="59"/>
        <v>0.47529047952741504</v>
      </c>
      <c r="H76" s="19">
        <v>1964.0830000000001</v>
      </c>
      <c r="I76" s="140">
        <v>3005.1979999999999</v>
      </c>
      <c r="J76" s="262">
        <f t="shared" si="65"/>
        <v>1.6067009819170412E-2</v>
      </c>
      <c r="K76" s="215">
        <f t="shared" si="66"/>
        <v>2.3039551865238195E-2</v>
      </c>
      <c r="L76" s="52">
        <f t="shared" si="60"/>
        <v>0.53007688575279133</v>
      </c>
      <c r="N76" s="40">
        <f t="shared" si="61"/>
        <v>2.1207170398459847</v>
      </c>
      <c r="O76" s="143">
        <f t="shared" si="62"/>
        <v>2.1994720151179044</v>
      </c>
      <c r="P76" s="52">
        <f t="shared" si="67"/>
        <v>3.7136012863667647E-2</v>
      </c>
    </row>
    <row r="77" spans="1:16" ht="20.100000000000001" customHeight="1" x14ac:dyDescent="0.25">
      <c r="A77" s="38" t="s">
        <v>180</v>
      </c>
      <c r="B77" s="19">
        <v>6600.9</v>
      </c>
      <c r="C77" s="140">
        <v>5938.39</v>
      </c>
      <c r="D77" s="247">
        <f t="shared" si="63"/>
        <v>1.4495563864236369E-2</v>
      </c>
      <c r="E77" s="215">
        <f t="shared" si="64"/>
        <v>1.2113976752687864E-2</v>
      </c>
      <c r="F77" s="52">
        <f t="shared" ref="F77:F80" si="71">(C77-B77)/B77</f>
        <v>-0.10036661667348382</v>
      </c>
      <c r="H77" s="19">
        <v>2212.502</v>
      </c>
      <c r="I77" s="140">
        <v>2066.6220000000003</v>
      </c>
      <c r="J77" s="262">
        <f t="shared" si="65"/>
        <v>1.8099179799903654E-2</v>
      </c>
      <c r="K77" s="215">
        <f t="shared" si="66"/>
        <v>1.5843896061039007E-2</v>
      </c>
      <c r="L77" s="52">
        <f t="shared" ref="L77:L80" si="72">(I77-H77)/H77</f>
        <v>-6.5934403675115161E-2</v>
      </c>
      <c r="N77" s="40">
        <f t="shared" si="61"/>
        <v>3.3518186913905677</v>
      </c>
      <c r="O77" s="143">
        <f t="shared" si="62"/>
        <v>3.4801048769110823</v>
      </c>
      <c r="P77" s="52">
        <f t="shared" ref="P77:P80" si="73">(O77-N77)/N77</f>
        <v>3.8273605266904397E-2</v>
      </c>
    </row>
    <row r="78" spans="1:16" ht="20.100000000000001" customHeight="1" x14ac:dyDescent="0.25">
      <c r="A78" s="38" t="s">
        <v>179</v>
      </c>
      <c r="B78" s="19">
        <v>5349.93</v>
      </c>
      <c r="C78" s="140">
        <v>5009.9300000000021</v>
      </c>
      <c r="D78" s="247">
        <f t="shared" si="63"/>
        <v>1.1748436119952445E-2</v>
      </c>
      <c r="E78" s="215">
        <f t="shared" si="64"/>
        <v>1.0219971331049918E-2</v>
      </c>
      <c r="F78" s="52">
        <f t="shared" si="71"/>
        <v>-6.3552233393707608E-2</v>
      </c>
      <c r="H78" s="19">
        <v>1897.8349999999996</v>
      </c>
      <c r="I78" s="140">
        <v>1746.4340000000002</v>
      </c>
      <c r="J78" s="262">
        <f t="shared" si="65"/>
        <v>1.5525073828430503E-2</v>
      </c>
      <c r="K78" s="215">
        <f t="shared" si="66"/>
        <v>1.3389153301118732E-2</v>
      </c>
      <c r="L78" s="52">
        <f t="shared" si="72"/>
        <v>-7.9775639083481661E-2</v>
      </c>
      <c r="N78" s="40">
        <f t="shared" si="61"/>
        <v>3.5474015547866973</v>
      </c>
      <c r="O78" s="143">
        <f t="shared" si="62"/>
        <v>3.4859449134019824</v>
      </c>
      <c r="P78" s="52">
        <f t="shared" si="73"/>
        <v>-1.7324410680766643E-2</v>
      </c>
    </row>
    <row r="79" spans="1:16" ht="20.100000000000001" customHeight="1" x14ac:dyDescent="0.25">
      <c r="A79" s="38" t="s">
        <v>191</v>
      </c>
      <c r="B79" s="19">
        <v>3751.2000000000003</v>
      </c>
      <c r="C79" s="140">
        <v>4097.1999999999989</v>
      </c>
      <c r="D79" s="247">
        <f t="shared" si="63"/>
        <v>8.2376280760992401E-3</v>
      </c>
      <c r="E79" s="215">
        <f t="shared" si="64"/>
        <v>8.3580542118508044E-3</v>
      </c>
      <c r="F79" s="52">
        <f t="shared" si="71"/>
        <v>9.223715077841721E-2</v>
      </c>
      <c r="H79" s="19">
        <v>1437.1270000000004</v>
      </c>
      <c r="I79" s="140">
        <v>1737.7609999999995</v>
      </c>
      <c r="J79" s="262">
        <f t="shared" si="65"/>
        <v>1.1756292183372557E-2</v>
      </c>
      <c r="K79" s="215">
        <f t="shared" si="66"/>
        <v>1.3322661165383507E-2</v>
      </c>
      <c r="L79" s="52">
        <f t="shared" si="72"/>
        <v>0.20919097616285759</v>
      </c>
      <c r="N79" s="40">
        <f t="shared" si="61"/>
        <v>3.8311127105992759</v>
      </c>
      <c r="O79" s="143">
        <f t="shared" si="62"/>
        <v>4.2413379869178955</v>
      </c>
      <c r="P79" s="52">
        <f t="shared" si="73"/>
        <v>0.10707731860346409</v>
      </c>
    </row>
    <row r="80" spans="1:16" ht="20.100000000000001" customHeight="1" x14ac:dyDescent="0.25">
      <c r="A80" s="38" t="s">
        <v>193</v>
      </c>
      <c r="B80" s="19">
        <v>5517.7699999999986</v>
      </c>
      <c r="C80" s="140">
        <v>6939.89</v>
      </c>
      <c r="D80" s="247">
        <f t="shared" si="63"/>
        <v>1.2117012441207638E-2</v>
      </c>
      <c r="E80" s="215">
        <f t="shared" si="64"/>
        <v>1.4156979606629233E-2</v>
      </c>
      <c r="F80" s="52">
        <f t="shared" si="71"/>
        <v>0.25773455580787202</v>
      </c>
      <c r="H80" s="19">
        <v>1370.671</v>
      </c>
      <c r="I80" s="140">
        <v>1647.9340000000002</v>
      </c>
      <c r="J80" s="262">
        <f t="shared" si="65"/>
        <v>1.1212654666759055E-2</v>
      </c>
      <c r="K80" s="215">
        <f t="shared" si="66"/>
        <v>1.2633996449980815E-2</v>
      </c>
      <c r="L80" s="52">
        <f t="shared" si="72"/>
        <v>0.2022826776082664</v>
      </c>
      <c r="N80" s="40">
        <f t="shared" si="61"/>
        <v>2.4841031793641282</v>
      </c>
      <c r="O80" s="143">
        <f t="shared" si="62"/>
        <v>2.3745823060596063</v>
      </c>
      <c r="P80" s="52">
        <f t="shared" si="73"/>
        <v>-4.4088697367456624E-2</v>
      </c>
    </row>
    <row r="81" spans="1:16" ht="20.100000000000001" customHeight="1" x14ac:dyDescent="0.25">
      <c r="A81" s="38" t="s">
        <v>181</v>
      </c>
      <c r="B81" s="19">
        <v>3804.4400000000014</v>
      </c>
      <c r="C81" s="140">
        <v>7092.14</v>
      </c>
      <c r="D81" s="247">
        <f t="shared" si="63"/>
        <v>8.3545430149912035E-3</v>
      </c>
      <c r="E81" s="215">
        <f t="shared" si="64"/>
        <v>1.446756091917299E-2</v>
      </c>
      <c r="F81" s="52">
        <f t="shared" ref="F81:F94" si="74">(C81-B81)/B81</f>
        <v>0.86417449085804943</v>
      </c>
      <c r="H81" s="19">
        <v>922.32400000000007</v>
      </c>
      <c r="I81" s="140">
        <v>1577.6439999999998</v>
      </c>
      <c r="J81" s="262">
        <f t="shared" si="65"/>
        <v>7.5449911049871778E-3</v>
      </c>
      <c r="K81" s="215">
        <f t="shared" si="66"/>
        <v>1.2095113454381988E-2</v>
      </c>
      <c r="L81" s="52">
        <f t="shared" ref="L81:L94" si="75">(I81-H81)/H81</f>
        <v>0.71050953894726765</v>
      </c>
      <c r="N81" s="40">
        <f t="shared" si="61"/>
        <v>2.4243357760931956</v>
      </c>
      <c r="O81" s="143">
        <f t="shared" si="62"/>
        <v>2.2244964143403818</v>
      </c>
      <c r="P81" s="52">
        <f t="shared" ref="P81:P87" si="76">(O81-N81)/N81</f>
        <v>-8.2430562516737638E-2</v>
      </c>
    </row>
    <row r="82" spans="1:16" ht="20.100000000000001" customHeight="1" x14ac:dyDescent="0.25">
      <c r="A82" s="38" t="s">
        <v>172</v>
      </c>
      <c r="B82" s="19">
        <v>747.41</v>
      </c>
      <c r="C82" s="140">
        <v>813.64</v>
      </c>
      <c r="D82" s="247">
        <f t="shared" si="63"/>
        <v>1.6413109405942986E-3</v>
      </c>
      <c r="E82" s="215">
        <f t="shared" si="64"/>
        <v>1.6597791733208751E-3</v>
      </c>
      <c r="F82" s="52">
        <f t="shared" si="74"/>
        <v>8.8612675773671781E-2</v>
      </c>
      <c r="H82" s="19">
        <v>1421.3979999999999</v>
      </c>
      <c r="I82" s="140">
        <v>1555.0510000000004</v>
      </c>
      <c r="J82" s="262">
        <f t="shared" si="65"/>
        <v>1.162762246959481E-2</v>
      </c>
      <c r="K82" s="215">
        <f t="shared" si="66"/>
        <v>1.1921902705775304E-2</v>
      </c>
      <c r="L82" s="52">
        <f t="shared" si="75"/>
        <v>9.4029258518726275E-2</v>
      </c>
      <c r="N82" s="40">
        <f t="shared" si="61"/>
        <v>19.017647609745655</v>
      </c>
      <c r="O82" s="143">
        <f t="shared" si="62"/>
        <v>19.112273241236917</v>
      </c>
      <c r="P82" s="52">
        <f t="shared" si="76"/>
        <v>4.9756748801450326E-3</v>
      </c>
    </row>
    <row r="83" spans="1:16" ht="20.100000000000001" customHeight="1" x14ac:dyDescent="0.25">
      <c r="A83" s="38" t="s">
        <v>197</v>
      </c>
      <c r="B83" s="19">
        <v>3915.8899999999994</v>
      </c>
      <c r="C83" s="140">
        <v>5085.8900000000012</v>
      </c>
      <c r="D83" s="247">
        <f t="shared" si="63"/>
        <v>8.599287003336599E-3</v>
      </c>
      <c r="E83" s="215">
        <f t="shared" si="64"/>
        <v>1.0374925396736774E-2</v>
      </c>
      <c r="F83" s="52">
        <f t="shared" si="74"/>
        <v>0.29878265221954703</v>
      </c>
      <c r="H83" s="19">
        <v>1142.1049999999998</v>
      </c>
      <c r="I83" s="140">
        <v>1443.3090000000002</v>
      </c>
      <c r="J83" s="262">
        <f t="shared" si="65"/>
        <v>9.3428904224127085E-3</v>
      </c>
      <c r="K83" s="215">
        <f t="shared" si="66"/>
        <v>1.1065225174203192E-2</v>
      </c>
      <c r="L83" s="52">
        <f t="shared" si="75"/>
        <v>0.26372706537490026</v>
      </c>
      <c r="N83" s="40">
        <f t="shared" si="61"/>
        <v>2.9165911197709842</v>
      </c>
      <c r="O83" s="143">
        <f t="shared" si="62"/>
        <v>2.8378690848602699</v>
      </c>
      <c r="P83" s="52">
        <f t="shared" si="76"/>
        <v>-2.6991111087554729E-2</v>
      </c>
    </row>
    <row r="84" spans="1:16" ht="20.100000000000001" customHeight="1" x14ac:dyDescent="0.25">
      <c r="A84" s="38" t="s">
        <v>192</v>
      </c>
      <c r="B84" s="19">
        <v>3250.3300000000004</v>
      </c>
      <c r="C84" s="140">
        <v>3709.1600000000003</v>
      </c>
      <c r="D84" s="247">
        <f t="shared" si="63"/>
        <v>7.1377185073010357E-3</v>
      </c>
      <c r="E84" s="215">
        <f t="shared" si="64"/>
        <v>7.5664747535947813E-3</v>
      </c>
      <c r="F84" s="52">
        <f t="shared" si="74"/>
        <v>0.14116412795008504</v>
      </c>
      <c r="H84" s="19">
        <v>850.66500000000019</v>
      </c>
      <c r="I84" s="140">
        <v>944.9380000000001</v>
      </c>
      <c r="J84" s="262">
        <f t="shared" si="65"/>
        <v>6.9587909002952527E-3</v>
      </c>
      <c r="K84" s="215">
        <f t="shared" si="66"/>
        <v>7.2444305035589841E-3</v>
      </c>
      <c r="L84" s="52">
        <f t="shared" si="75"/>
        <v>0.1108227092921419</v>
      </c>
      <c r="N84" s="40">
        <f t="shared" ref="N84" si="77">(H84/B84)*10</f>
        <v>2.6171650263204049</v>
      </c>
      <c r="O84" s="143">
        <f t="shared" ref="O84" si="78">(I84/C84)*10</f>
        <v>2.5475795058719495</v>
      </c>
      <c r="P84" s="52">
        <f t="shared" ref="P84" si="79">(O84-N84)/N84</f>
        <v>-2.6588128661603351E-2</v>
      </c>
    </row>
    <row r="85" spans="1:16" ht="20.100000000000001" customHeight="1" x14ac:dyDescent="0.25">
      <c r="A85" s="38" t="s">
        <v>194</v>
      </c>
      <c r="B85" s="19">
        <v>2663.6</v>
      </c>
      <c r="C85" s="140">
        <v>3274.8400000000006</v>
      </c>
      <c r="D85" s="247">
        <f t="shared" si="63"/>
        <v>5.8492605415594832E-3</v>
      </c>
      <c r="E85" s="215">
        <f t="shared" si="64"/>
        <v>6.6804867360972129E-3</v>
      </c>
      <c r="F85" s="52">
        <f t="shared" si="74"/>
        <v>0.22947890073584648</v>
      </c>
      <c r="H85" s="19">
        <v>597.97899999999993</v>
      </c>
      <c r="I85" s="140">
        <v>771.22799999999995</v>
      </c>
      <c r="J85" s="262">
        <f t="shared" si="65"/>
        <v>4.8917150979147532E-3</v>
      </c>
      <c r="K85" s="215">
        <f t="shared" si="66"/>
        <v>5.9126711471004312E-3</v>
      </c>
      <c r="L85" s="52">
        <f t="shared" si="75"/>
        <v>0.28972422108468698</v>
      </c>
      <c r="N85" s="40">
        <f t="shared" si="61"/>
        <v>2.2450030034539719</v>
      </c>
      <c r="O85" s="143">
        <f t="shared" si="62"/>
        <v>2.3550097103980647</v>
      </c>
      <c r="P85" s="52">
        <f t="shared" si="76"/>
        <v>4.9000694776285755E-2</v>
      </c>
    </row>
    <row r="86" spans="1:16" ht="20.100000000000001" customHeight="1" x14ac:dyDescent="0.25">
      <c r="A86" s="38" t="s">
        <v>199</v>
      </c>
      <c r="B86" s="19">
        <v>2987.9599999999996</v>
      </c>
      <c r="C86" s="140">
        <v>3758.5400000000004</v>
      </c>
      <c r="D86" s="247">
        <f t="shared" si="63"/>
        <v>6.5615544855676805E-3</v>
      </c>
      <c r="E86" s="215">
        <f t="shared" si="64"/>
        <v>7.6672071359488751E-3</v>
      </c>
      <c r="F86" s="52">
        <f t="shared" si="74"/>
        <v>0.25789501867494913</v>
      </c>
      <c r="H86" s="19">
        <v>684.07499999999982</v>
      </c>
      <c r="I86" s="140">
        <v>722.99699999999996</v>
      </c>
      <c r="J86" s="262">
        <f t="shared" si="65"/>
        <v>5.5960159229772851E-3</v>
      </c>
      <c r="K86" s="215">
        <f t="shared" si="66"/>
        <v>5.5429049533214179E-3</v>
      </c>
      <c r="L86" s="52">
        <f t="shared" si="75"/>
        <v>5.6897270036180461E-2</v>
      </c>
      <c r="N86" s="40">
        <f t="shared" si="61"/>
        <v>2.2894382789595573</v>
      </c>
      <c r="O86" s="143">
        <f t="shared" si="62"/>
        <v>1.9236112958755258</v>
      </c>
      <c r="P86" s="52">
        <f t="shared" si="76"/>
        <v>-0.15978896939308745</v>
      </c>
    </row>
    <row r="87" spans="1:16" ht="20.100000000000001" customHeight="1" x14ac:dyDescent="0.25">
      <c r="A87" s="38" t="s">
        <v>202</v>
      </c>
      <c r="B87" s="19">
        <v>2752.7500000000005</v>
      </c>
      <c r="C87" s="140">
        <v>3136.1300000000006</v>
      </c>
      <c r="D87" s="247">
        <f t="shared" si="63"/>
        <v>6.0450337722547948E-3</v>
      </c>
      <c r="E87" s="215">
        <f t="shared" si="64"/>
        <v>6.3975262509547185E-3</v>
      </c>
      <c r="F87" s="52">
        <f>(C87-B87)/B87</f>
        <v>0.13927163745345567</v>
      </c>
      <c r="H87" s="19">
        <v>608.25700000000006</v>
      </c>
      <c r="I87" s="140">
        <v>690.42699999999991</v>
      </c>
      <c r="J87" s="262">
        <f t="shared" si="65"/>
        <v>4.9757933812263214E-3</v>
      </c>
      <c r="K87" s="215">
        <f t="shared" si="66"/>
        <v>5.2932048655898248E-3</v>
      </c>
      <c r="L87" s="52">
        <f t="shared" si="75"/>
        <v>0.13509092373782766</v>
      </c>
      <c r="N87" s="40">
        <f t="shared" si="61"/>
        <v>2.2096340023612751</v>
      </c>
      <c r="O87" s="143">
        <f t="shared" si="62"/>
        <v>2.2015254469680778</v>
      </c>
      <c r="P87" s="52">
        <f t="shared" si="76"/>
        <v>-3.669637317552224E-3</v>
      </c>
    </row>
    <row r="88" spans="1:16" ht="20.100000000000001" customHeight="1" x14ac:dyDescent="0.25">
      <c r="A88" s="38" t="s">
        <v>217</v>
      </c>
      <c r="B88" s="19">
        <v>1684.3</v>
      </c>
      <c r="C88" s="140">
        <v>1509.14</v>
      </c>
      <c r="D88" s="247">
        <f t="shared" si="63"/>
        <v>3.6987196013472889E-3</v>
      </c>
      <c r="E88" s="215">
        <f t="shared" si="64"/>
        <v>3.0785594877654316E-3</v>
      </c>
      <c r="F88" s="52">
        <f>(C88-B88)/B88</f>
        <v>-0.10399572522709723</v>
      </c>
      <c r="H88" s="19">
        <v>395.39299999999992</v>
      </c>
      <c r="I88" s="140">
        <v>389.00200000000001</v>
      </c>
      <c r="J88" s="262">
        <f t="shared" ref="J88" si="80">H88/$H$96</f>
        <v>3.2344779795106648E-3</v>
      </c>
      <c r="K88" s="215">
        <f t="shared" ref="K88" si="81">I88/$I$96</f>
        <v>2.9823099026025537E-3</v>
      </c>
      <c r="L88" s="52">
        <f t="shared" si="75"/>
        <v>-1.6163665011772861E-2</v>
      </c>
      <c r="N88" s="40">
        <f t="shared" ref="N88:N89" si="82">(H88/B88)*10</f>
        <v>2.3475212254348983</v>
      </c>
      <c r="O88" s="143">
        <f t="shared" ref="O88:O89" si="83">(I88/C88)*10</f>
        <v>2.5776402454377987</v>
      </c>
      <c r="P88" s="52">
        <f t="shared" ref="P88:P89" si="84">(O88-N88)/N88</f>
        <v>9.8026385239719779E-2</v>
      </c>
    </row>
    <row r="89" spans="1:16" ht="20.100000000000001" customHeight="1" x14ac:dyDescent="0.25">
      <c r="A89" s="38" t="s">
        <v>215</v>
      </c>
      <c r="B89" s="19">
        <v>2368.38</v>
      </c>
      <c r="C89" s="140">
        <v>2411.9700000000003</v>
      </c>
      <c r="D89" s="247">
        <f t="shared" si="63"/>
        <v>5.2009579822115378E-3</v>
      </c>
      <c r="E89" s="215">
        <f t="shared" si="64"/>
        <v>4.9202811718631724E-3</v>
      </c>
      <c r="F89" s="52">
        <f t="shared" si="74"/>
        <v>1.8404985686418626E-2</v>
      </c>
      <c r="H89" s="19">
        <v>321.18700000000007</v>
      </c>
      <c r="I89" s="140">
        <v>374.46700000000004</v>
      </c>
      <c r="J89" s="262">
        <f t="shared" si="65"/>
        <v>2.6274422632800586E-3</v>
      </c>
      <c r="K89" s="215">
        <f t="shared" si="66"/>
        <v>2.8708763510158575E-3</v>
      </c>
      <c r="L89" s="52">
        <f t="shared" si="75"/>
        <v>0.16588467154648215</v>
      </c>
      <c r="N89" s="40">
        <f t="shared" si="82"/>
        <v>1.3561463954264099</v>
      </c>
      <c r="O89" s="143">
        <f t="shared" si="83"/>
        <v>1.5525358938958611</v>
      </c>
      <c r="P89" s="52">
        <f t="shared" si="84"/>
        <v>0.14481437928218724</v>
      </c>
    </row>
    <row r="90" spans="1:16" ht="20.100000000000001" customHeight="1" x14ac:dyDescent="0.25">
      <c r="A90" s="38" t="s">
        <v>201</v>
      </c>
      <c r="B90" s="19">
        <v>1875.1100000000001</v>
      </c>
      <c r="C90" s="140">
        <v>1328.0700000000002</v>
      </c>
      <c r="D90" s="247">
        <f t="shared" si="63"/>
        <v>4.1177379989801787E-3</v>
      </c>
      <c r="E90" s="215">
        <f t="shared" si="64"/>
        <v>2.7091870197043593E-3</v>
      </c>
      <c r="F90" s="52">
        <f t="shared" si="74"/>
        <v>-0.29173755139698465</v>
      </c>
      <c r="H90" s="19">
        <v>512.91500000000008</v>
      </c>
      <c r="I90" s="140">
        <v>342.29800000000006</v>
      </c>
      <c r="J90" s="262">
        <f t="shared" si="65"/>
        <v>4.1958564589173637E-3</v>
      </c>
      <c r="K90" s="215">
        <f t="shared" si="66"/>
        <v>2.6242505566579327E-3</v>
      </c>
      <c r="L90" s="52">
        <f t="shared" si="75"/>
        <v>-0.33264186073715918</v>
      </c>
      <c r="N90" s="40">
        <f t="shared" ref="N90:N94" si="85">(H90/B90)*10</f>
        <v>2.735386190676814</v>
      </c>
      <c r="O90" s="143">
        <f t="shared" ref="O90:O94" si="86">(I90/C90)*10</f>
        <v>2.5774093233037414</v>
      </c>
      <c r="P90" s="52">
        <f t="shared" ref="P90:P94" si="87">(O90-N90)/N90</f>
        <v>-5.7753039739512804E-2</v>
      </c>
    </row>
    <row r="91" spans="1:16" ht="20.100000000000001" customHeight="1" x14ac:dyDescent="0.25">
      <c r="A91" s="38" t="s">
        <v>220</v>
      </c>
      <c r="B91" s="19">
        <v>1430.6599999999999</v>
      </c>
      <c r="C91" s="140">
        <v>1262.3699999999997</v>
      </c>
      <c r="D91" s="247">
        <f t="shared" si="63"/>
        <v>3.1417266430347987E-3</v>
      </c>
      <c r="E91" s="215">
        <f t="shared" si="64"/>
        <v>2.5751627685771015E-3</v>
      </c>
      <c r="F91" s="52">
        <f t="shared" si="74"/>
        <v>-0.11763102344372542</v>
      </c>
      <c r="H91" s="19">
        <v>401.39900000000006</v>
      </c>
      <c r="I91" s="140">
        <v>338.81399999999996</v>
      </c>
      <c r="J91" s="262">
        <f t="shared" si="65"/>
        <v>3.2836095391107121E-3</v>
      </c>
      <c r="K91" s="215">
        <f t="shared" si="66"/>
        <v>2.5975402371719979E-3</v>
      </c>
      <c r="L91" s="52">
        <f t="shared" si="75"/>
        <v>-0.15591717966412494</v>
      </c>
      <c r="N91" s="40">
        <f t="shared" si="85"/>
        <v>2.8056910796415648</v>
      </c>
      <c r="O91" s="143">
        <f t="shared" si="86"/>
        <v>2.683951614819744</v>
      </c>
      <c r="P91" s="52">
        <f t="shared" si="87"/>
        <v>-4.3390188501213546E-2</v>
      </c>
    </row>
    <row r="92" spans="1:16" ht="20.100000000000001" customHeight="1" x14ac:dyDescent="0.25">
      <c r="A92" s="38" t="s">
        <v>211</v>
      </c>
      <c r="B92" s="19">
        <v>1395.1999999999998</v>
      </c>
      <c r="C92" s="140">
        <v>944.47999999999968</v>
      </c>
      <c r="D92" s="247">
        <f t="shared" si="63"/>
        <v>3.063856550376855E-3</v>
      </c>
      <c r="E92" s="215">
        <f t="shared" si="64"/>
        <v>1.9266853075292508E-3</v>
      </c>
      <c r="F92" s="52">
        <f t="shared" si="74"/>
        <v>-0.32305045871559646</v>
      </c>
      <c r="H92" s="19">
        <v>429.334</v>
      </c>
      <c r="I92" s="140">
        <v>338.64400000000001</v>
      </c>
      <c r="J92" s="262">
        <f t="shared" si="65"/>
        <v>3.5121293721821884E-3</v>
      </c>
      <c r="K92" s="215">
        <f t="shared" si="66"/>
        <v>2.5962369207791713E-3</v>
      </c>
      <c r="L92" s="52">
        <f t="shared" si="75"/>
        <v>-0.21123414404636018</v>
      </c>
      <c r="N92" s="40">
        <f t="shared" si="85"/>
        <v>3.077221903669725</v>
      </c>
      <c r="O92" s="143">
        <f t="shared" si="86"/>
        <v>3.5855073691343398</v>
      </c>
      <c r="P92" s="52">
        <f t="shared" si="87"/>
        <v>0.16517673452748452</v>
      </c>
    </row>
    <row r="93" spans="1:16" ht="20.100000000000001" customHeight="1" x14ac:dyDescent="0.25">
      <c r="A93" s="38" t="s">
        <v>221</v>
      </c>
      <c r="B93" s="19">
        <v>692.99999999999977</v>
      </c>
      <c r="C93" s="140">
        <v>1115.8499999999999</v>
      </c>
      <c r="D93" s="247">
        <f t="shared" si="63"/>
        <v>1.5218266839242833E-3</v>
      </c>
      <c r="E93" s="215">
        <f t="shared" si="64"/>
        <v>2.2762703290768625E-3</v>
      </c>
      <c r="F93" s="52">
        <f t="shared" si="74"/>
        <v>0.61017316017316059</v>
      </c>
      <c r="H93" s="19">
        <v>207.929</v>
      </c>
      <c r="I93" s="140">
        <v>305.34800000000001</v>
      </c>
      <c r="J93" s="262">
        <f t="shared" si="65"/>
        <v>1.7009450642820514E-3</v>
      </c>
      <c r="K93" s="215">
        <f t="shared" si="66"/>
        <v>2.3409709053935058E-3</v>
      </c>
      <c r="L93" s="52">
        <f t="shared" si="75"/>
        <v>0.46852050459531863</v>
      </c>
      <c r="N93" s="40">
        <f t="shared" si="85"/>
        <v>3.0004184704184715</v>
      </c>
      <c r="O93" s="143">
        <f t="shared" si="86"/>
        <v>2.7364609938611824</v>
      </c>
      <c r="P93" s="52">
        <f t="shared" si="87"/>
        <v>-8.7973554075766888E-2</v>
      </c>
    </row>
    <row r="94" spans="1:16" ht="20.100000000000001" customHeight="1" x14ac:dyDescent="0.25">
      <c r="A94" s="38" t="s">
        <v>222</v>
      </c>
      <c r="B94" s="19">
        <v>507.09999999999991</v>
      </c>
      <c r="C94" s="140">
        <v>835.02999999999986</v>
      </c>
      <c r="D94" s="247">
        <f t="shared" si="63"/>
        <v>1.113590636966817E-3</v>
      </c>
      <c r="E94" s="215">
        <f t="shared" si="64"/>
        <v>1.703413552797466E-3</v>
      </c>
      <c r="F94" s="52">
        <f t="shared" si="74"/>
        <v>0.64667718398737928</v>
      </c>
      <c r="H94" s="19">
        <v>202.82599999999996</v>
      </c>
      <c r="I94" s="140">
        <v>278.60300000000007</v>
      </c>
      <c r="J94" s="262">
        <f t="shared" si="65"/>
        <v>1.6592004174890047E-3</v>
      </c>
      <c r="K94" s="215">
        <f t="shared" si="66"/>
        <v>2.1359285705337748E-3</v>
      </c>
      <c r="L94" s="52">
        <f t="shared" si="75"/>
        <v>0.37360594795539087</v>
      </c>
      <c r="N94" s="40">
        <f t="shared" si="85"/>
        <v>3.9997239203312955</v>
      </c>
      <c r="O94" s="143">
        <f t="shared" si="86"/>
        <v>3.3364430020478322</v>
      </c>
      <c r="P94" s="52">
        <f t="shared" si="87"/>
        <v>-0.16583167525935741</v>
      </c>
    </row>
    <row r="95" spans="1:16" ht="20.100000000000001" customHeight="1" thickBot="1" x14ac:dyDescent="0.3">
      <c r="A95" s="8" t="s">
        <v>17</v>
      </c>
      <c r="B95" s="19">
        <f>B96-SUM(B68:B94)</f>
        <v>12033.01999999996</v>
      </c>
      <c r="C95" s="140">
        <f>C96-SUM(C68:C94)</f>
        <v>9486.7200000000885</v>
      </c>
      <c r="D95" s="247">
        <f t="shared" si="63"/>
        <v>2.6424489068101766E-2</v>
      </c>
      <c r="E95" s="215">
        <f t="shared" si="64"/>
        <v>1.9352367483317881E-2</v>
      </c>
      <c r="F95" s="52">
        <f>(C95-B95)/B95</f>
        <v>-0.21160938816688415</v>
      </c>
      <c r="H95" s="19">
        <f>H96-SUM(H68:H94)</f>
        <v>3425.307000000088</v>
      </c>
      <c r="I95" s="140">
        <f>I96-SUM(I68:I94)</f>
        <v>2843.4649999999674</v>
      </c>
      <c r="J95" s="263">
        <f t="shared" si="65"/>
        <v>2.8020425411082198E-2</v>
      </c>
      <c r="K95" s="215">
        <f t="shared" si="66"/>
        <v>2.1799614981937554E-2</v>
      </c>
      <c r="L95" s="52">
        <f t="shared" ref="L95" si="88">(I95-H95)/H95</f>
        <v>-0.16986564999870249</v>
      </c>
      <c r="N95" s="40">
        <f t="shared" si="61"/>
        <v>2.8465896341900034</v>
      </c>
      <c r="O95" s="143">
        <f t="shared" si="62"/>
        <v>2.9973109778721634</v>
      </c>
      <c r="P95" s="52">
        <f t="shared" ref="P95" si="89">(O95-N95)/N95</f>
        <v>5.2948040656041973E-2</v>
      </c>
    </row>
    <row r="96" spans="1:16" ht="26.25" customHeight="1" thickBot="1" x14ac:dyDescent="0.3">
      <c r="A96" s="12" t="s">
        <v>18</v>
      </c>
      <c r="B96" s="17">
        <v>455373.8</v>
      </c>
      <c r="C96" s="145">
        <v>490209.7900000001</v>
      </c>
      <c r="D96" s="243">
        <f>SUM(D68:D95)</f>
        <v>1</v>
      </c>
      <c r="E96" s="244">
        <f>SUM(E68:E95)</f>
        <v>0.99999999999999989</v>
      </c>
      <c r="F96" s="57">
        <f>(C96-B96)/B96</f>
        <v>7.6499767883000974E-2</v>
      </c>
      <c r="G96" s="1"/>
      <c r="H96" s="17">
        <v>122243.21900000007</v>
      </c>
      <c r="I96" s="145">
        <v>130436.47799999996</v>
      </c>
      <c r="J96" s="255">
        <f t="shared" ref="J96" si="90">H96/$H$96</f>
        <v>1</v>
      </c>
      <c r="K96" s="244">
        <f t="shared" si="66"/>
        <v>1</v>
      </c>
      <c r="L96" s="57">
        <f>(I96-H96)/H96</f>
        <v>6.7024241238279922E-2</v>
      </c>
      <c r="M96" s="1"/>
      <c r="N96" s="37">
        <f t="shared" si="61"/>
        <v>2.6844587677200593</v>
      </c>
      <c r="O96" s="150">
        <f t="shared" si="62"/>
        <v>2.6608297235353042</v>
      </c>
      <c r="P96" s="57">
        <f>(O96-N96)/N96</f>
        <v>-8.8021632028356684E-3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82 J68:K82 D7:E13 J7:K1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47" t="s">
        <v>16</v>
      </c>
      <c r="B4" s="339"/>
      <c r="C4" s="339"/>
      <c r="D4" s="339"/>
      <c r="E4" s="360" t="s">
        <v>1</v>
      </c>
      <c r="F4" s="361"/>
      <c r="G4" s="362" t="s">
        <v>104</v>
      </c>
      <c r="H4" s="362"/>
      <c r="I4" s="130" t="s">
        <v>0</v>
      </c>
      <c r="K4" s="364" t="s">
        <v>19</v>
      </c>
      <c r="L4" s="362"/>
      <c r="M4" s="358" t="s">
        <v>104</v>
      </c>
      <c r="N4" s="359"/>
      <c r="O4" s="130" t="s">
        <v>0</v>
      </c>
      <c r="Q4" s="371" t="s">
        <v>22</v>
      </c>
      <c r="R4" s="362"/>
      <c r="S4" s="130" t="s">
        <v>0</v>
      </c>
    </row>
    <row r="5" spans="1:19" x14ac:dyDescent="0.25">
      <c r="A5" s="363"/>
      <c r="B5" s="340"/>
      <c r="C5" s="340"/>
      <c r="D5" s="340"/>
      <c r="E5" s="365" t="s">
        <v>206</v>
      </c>
      <c r="F5" s="366"/>
      <c r="G5" s="367" t="str">
        <f>E5</f>
        <v>jan-dez</v>
      </c>
      <c r="H5" s="367"/>
      <c r="I5" s="131" t="s">
        <v>149</v>
      </c>
      <c r="K5" s="368" t="str">
        <f>E5</f>
        <v>jan-dez</v>
      </c>
      <c r="L5" s="367"/>
      <c r="M5" s="369" t="str">
        <f>E5</f>
        <v>jan-dez</v>
      </c>
      <c r="N5" s="357"/>
      <c r="O5" s="131" t="str">
        <f>I5</f>
        <v>2024/2023</v>
      </c>
      <c r="Q5" s="368" t="str">
        <f>E5</f>
        <v>jan-dez</v>
      </c>
      <c r="R5" s="366"/>
      <c r="S5" s="131" t="str">
        <f>O5</f>
        <v>2024/2023</v>
      </c>
    </row>
    <row r="6" spans="1:19" ht="15.75" thickBot="1" x14ac:dyDescent="0.3">
      <c r="A6" s="348"/>
      <c r="B6" s="372"/>
      <c r="C6" s="372"/>
      <c r="D6" s="37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377766.01</v>
      </c>
      <c r="F7" s="145">
        <v>507453.74000000011</v>
      </c>
      <c r="G7" s="243">
        <f>E7/E15</f>
        <v>0.34327658264584371</v>
      </c>
      <c r="H7" s="244">
        <f>F7/F15</f>
        <v>0.40804015468278554</v>
      </c>
      <c r="I7" s="164">
        <f t="shared" ref="I7:I18" si="0">(F7-E7)/E7</f>
        <v>0.34330174384932116</v>
      </c>
      <c r="J7" s="1"/>
      <c r="K7" s="17">
        <v>52725.865000000027</v>
      </c>
      <c r="L7" s="145">
        <v>61154.911000000036</v>
      </c>
      <c r="M7" s="243">
        <f>K7/K15</f>
        <v>0.36016770390075881</v>
      </c>
      <c r="N7" s="244">
        <f>L7/L15</f>
        <v>0.38697237674457885</v>
      </c>
      <c r="O7" s="164">
        <f t="shared" ref="O7:O18" si="1">(L7-K7)/K7</f>
        <v>0.15986548537420875</v>
      </c>
      <c r="P7" s="1"/>
      <c r="Q7" s="187">
        <f t="shared" ref="Q7:Q18" si="2">(K7/E7)*10</f>
        <v>1.395728138696227</v>
      </c>
      <c r="R7" s="188">
        <f t="shared" ref="R7:R18" si="3">(L7/F7)*10</f>
        <v>1.2051327279605826</v>
      </c>
      <c r="S7" s="55">
        <f>(R7-Q7)/Q7</f>
        <v>-0.13655625723336265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160453.44000000006</v>
      </c>
      <c r="F8" s="181">
        <v>156709.00000000003</v>
      </c>
      <c r="G8" s="245">
        <f>E8/E7</f>
        <v>0.42474292485975657</v>
      </c>
      <c r="H8" s="246">
        <f>F8/F7</f>
        <v>0.30881435616180503</v>
      </c>
      <c r="I8" s="206">
        <f t="shared" si="0"/>
        <v>-2.3336614035822666E-2</v>
      </c>
      <c r="K8" s="180">
        <v>35379.777000000016</v>
      </c>
      <c r="L8" s="181">
        <v>36128.718000000037</v>
      </c>
      <c r="M8" s="250">
        <f>K8/K7</f>
        <v>0.67101368559814045</v>
      </c>
      <c r="N8" s="246">
        <f>L8/L7</f>
        <v>0.59077378102962186</v>
      </c>
      <c r="O8" s="207">
        <f t="shared" si="1"/>
        <v>2.1168618445504061E-2</v>
      </c>
      <c r="Q8" s="189">
        <f t="shared" si="2"/>
        <v>2.2049871289764806</v>
      </c>
      <c r="R8" s="190">
        <f t="shared" si="3"/>
        <v>2.3054654167916349</v>
      </c>
      <c r="S8" s="182">
        <f t="shared" ref="S8:S18" si="4">(R8-Q8)/Q8</f>
        <v>4.5568650489943956E-2</v>
      </c>
    </row>
    <row r="9" spans="1:19" ht="24" customHeight="1" x14ac:dyDescent="0.25">
      <c r="A9" s="8"/>
      <c r="B9" t="s">
        <v>37</v>
      </c>
      <c r="E9" s="19">
        <v>91599.269999999975</v>
      </c>
      <c r="F9" s="140">
        <v>92466.66</v>
      </c>
      <c r="G9" s="247">
        <f>E9/E7</f>
        <v>0.24247620901626374</v>
      </c>
      <c r="H9" s="215">
        <f>F9/F7</f>
        <v>0.18221692483732602</v>
      </c>
      <c r="I9" s="182">
        <f t="shared" si="0"/>
        <v>9.4693986098363971E-3</v>
      </c>
      <c r="K9" s="19">
        <v>10453.556000000013</v>
      </c>
      <c r="L9" s="140">
        <v>10802.186</v>
      </c>
      <c r="M9" s="247">
        <f>K9/K7</f>
        <v>0.19826238981570066</v>
      </c>
      <c r="N9" s="215">
        <f>L9/L7</f>
        <v>0.17663644380089105</v>
      </c>
      <c r="O9" s="182">
        <f t="shared" si="1"/>
        <v>3.3350373786679481E-2</v>
      </c>
      <c r="Q9" s="189">
        <f t="shared" si="2"/>
        <v>1.1412269988614556</v>
      </c>
      <c r="R9" s="190">
        <f t="shared" si="3"/>
        <v>1.168224958055152</v>
      </c>
      <c r="S9" s="182">
        <f t="shared" si="4"/>
        <v>2.3656958011535747E-2</v>
      </c>
    </row>
    <row r="10" spans="1:19" ht="24" customHeight="1" thickBot="1" x14ac:dyDescent="0.3">
      <c r="A10" s="8"/>
      <c r="B10" t="s">
        <v>36</v>
      </c>
      <c r="E10" s="19">
        <v>125713.3</v>
      </c>
      <c r="F10" s="140">
        <v>258278.0800000001</v>
      </c>
      <c r="G10" s="247">
        <f>E10/E7</f>
        <v>0.33278086612397978</v>
      </c>
      <c r="H10" s="215">
        <f>F10/F7</f>
        <v>0.50896871900086904</v>
      </c>
      <c r="I10" s="186">
        <f t="shared" si="0"/>
        <v>1.0545008364270136</v>
      </c>
      <c r="K10" s="19">
        <v>6892.5319999999992</v>
      </c>
      <c r="L10" s="140">
        <v>14224.007000000001</v>
      </c>
      <c r="M10" s="247">
        <f>K10/K7</f>
        <v>0.13072392458615892</v>
      </c>
      <c r="N10" s="215">
        <f>L10/L7</f>
        <v>0.23258977516948709</v>
      </c>
      <c r="O10" s="209">
        <f t="shared" si="1"/>
        <v>1.0636838537710094</v>
      </c>
      <c r="Q10" s="189">
        <f t="shared" si="2"/>
        <v>0.54827388987481829</v>
      </c>
      <c r="R10" s="190">
        <f t="shared" si="3"/>
        <v>0.5507245136714658</v>
      </c>
      <c r="S10" s="182">
        <f t="shared" si="4"/>
        <v>4.469707279343608E-3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722705.24000000046</v>
      </c>
      <c r="F11" s="145">
        <v>736183.03000000073</v>
      </c>
      <c r="G11" s="243">
        <f>E11/E15</f>
        <v>0.65672341735415651</v>
      </c>
      <c r="H11" s="244">
        <f>F11/F15</f>
        <v>0.59195984531721457</v>
      </c>
      <c r="I11" s="164">
        <f t="shared" si="0"/>
        <v>1.8649082992673833E-2</v>
      </c>
      <c r="J11" s="1"/>
      <c r="K11" s="17">
        <v>93666.675000000076</v>
      </c>
      <c r="L11" s="145">
        <v>96879.394999999946</v>
      </c>
      <c r="M11" s="243">
        <f>K11/K15</f>
        <v>0.63983229609924119</v>
      </c>
      <c r="N11" s="244">
        <f>L11/L15</f>
        <v>0.61302762325542137</v>
      </c>
      <c r="O11" s="164">
        <f t="shared" si="1"/>
        <v>3.4299498727801192E-2</v>
      </c>
      <c r="Q11" s="191">
        <f t="shared" si="2"/>
        <v>1.2960563977645991</v>
      </c>
      <c r="R11" s="192">
        <f t="shared" si="3"/>
        <v>1.3159688698610705</v>
      </c>
      <c r="S11" s="57">
        <f t="shared" si="4"/>
        <v>1.5363893215461813E-2</v>
      </c>
    </row>
    <row r="12" spans="1:19" s="3" customFormat="1" ht="24" customHeight="1" x14ac:dyDescent="0.25">
      <c r="A12" s="46"/>
      <c r="B12" s="3" t="s">
        <v>33</v>
      </c>
      <c r="E12" s="31">
        <v>340187.69000000047</v>
      </c>
      <c r="F12" s="141">
        <v>332203.28000000067</v>
      </c>
      <c r="G12" s="247">
        <f>E12/E11</f>
        <v>0.47071429840469992</v>
      </c>
      <c r="H12" s="215">
        <f>F12/F11</f>
        <v>0.45125093415967538</v>
      </c>
      <c r="I12" s="206">
        <f t="shared" si="0"/>
        <v>-2.3470602360713841E-2</v>
      </c>
      <c r="K12" s="31">
        <v>57848.308000000063</v>
      </c>
      <c r="L12" s="141">
        <v>61838.139999999978</v>
      </c>
      <c r="M12" s="247">
        <f>K12/K11</f>
        <v>0.61759753935964967</v>
      </c>
      <c r="N12" s="215">
        <f>L12/L11</f>
        <v>0.63830022885671422</v>
      </c>
      <c r="O12" s="206">
        <f t="shared" si="1"/>
        <v>6.897059115367575E-2</v>
      </c>
      <c r="Q12" s="189">
        <f t="shared" si="2"/>
        <v>1.7004821073919514</v>
      </c>
      <c r="R12" s="190">
        <f t="shared" si="3"/>
        <v>1.8614548297054698</v>
      </c>
      <c r="S12" s="182">
        <f t="shared" si="4"/>
        <v>9.4662990932850286E-2</v>
      </c>
    </row>
    <row r="13" spans="1:19" ht="24" customHeight="1" x14ac:dyDescent="0.25">
      <c r="A13" s="8"/>
      <c r="B13" s="3" t="s">
        <v>37</v>
      </c>
      <c r="D13" s="3"/>
      <c r="E13" s="19">
        <v>90537.109999999899</v>
      </c>
      <c r="F13" s="140">
        <v>93604.760000000009</v>
      </c>
      <c r="G13" s="247">
        <f>E13/E11</f>
        <v>0.12527529204022353</v>
      </c>
      <c r="H13" s="215">
        <f>F13/F11</f>
        <v>0.12714876081835236</v>
      </c>
      <c r="I13" s="182">
        <f t="shared" si="0"/>
        <v>3.3882791266477516E-2</v>
      </c>
      <c r="K13" s="19">
        <v>8193.8470000000088</v>
      </c>
      <c r="L13" s="140">
        <v>8470.2210000000032</v>
      </c>
      <c r="M13" s="247">
        <f>K13/K11</f>
        <v>8.7478785811495943E-2</v>
      </c>
      <c r="N13" s="215">
        <f>L13/L11</f>
        <v>8.7430572827173494E-2</v>
      </c>
      <c r="O13" s="182">
        <f t="shared" si="1"/>
        <v>3.3729455773337483E-2</v>
      </c>
      <c r="Q13" s="189">
        <f t="shared" si="2"/>
        <v>0.90502634775950086</v>
      </c>
      <c r="R13" s="190">
        <f t="shared" si="3"/>
        <v>0.90489212300742006</v>
      </c>
      <c r="S13" s="182">
        <f t="shared" si="4"/>
        <v>-1.4831032534366739E-4</v>
      </c>
    </row>
    <row r="14" spans="1:19" ht="24" customHeight="1" thickBot="1" x14ac:dyDescent="0.3">
      <c r="A14" s="8"/>
      <c r="B14" t="s">
        <v>36</v>
      </c>
      <c r="E14" s="19">
        <v>291980.44</v>
      </c>
      <c r="F14" s="140">
        <v>310374.99000000005</v>
      </c>
      <c r="G14" s="247">
        <f>E14/E11</f>
        <v>0.40401040955507644</v>
      </c>
      <c r="H14" s="215">
        <f>F14/F11</f>
        <v>0.42160030502197227</v>
      </c>
      <c r="I14" s="186">
        <f t="shared" si="0"/>
        <v>6.2999254333612364E-2</v>
      </c>
      <c r="K14" s="19">
        <v>27624.520000000004</v>
      </c>
      <c r="L14" s="140">
        <v>26571.033999999967</v>
      </c>
      <c r="M14" s="247">
        <f>K14/K11</f>
        <v>0.29492367482885434</v>
      </c>
      <c r="N14" s="215">
        <f>L14/L11</f>
        <v>0.27426919831611235</v>
      </c>
      <c r="O14" s="209">
        <f t="shared" si="1"/>
        <v>-3.8135902451881046E-2</v>
      </c>
      <c r="Q14" s="189">
        <f t="shared" si="2"/>
        <v>0.94610858179404078</v>
      </c>
      <c r="R14" s="190">
        <f t="shared" si="3"/>
        <v>0.85609455839209092</v>
      </c>
      <c r="S14" s="182">
        <f t="shared" si="4"/>
        <v>-9.5141324298382804E-2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1100471.2500000002</v>
      </c>
      <c r="F15" s="145">
        <v>1243636.7700000007</v>
      </c>
      <c r="G15" s="243">
        <f>G7+G11</f>
        <v>1.0000000000000002</v>
      </c>
      <c r="H15" s="244">
        <f>H7+H11</f>
        <v>1</v>
      </c>
      <c r="I15" s="164">
        <f t="shared" si="0"/>
        <v>0.13009473895842391</v>
      </c>
      <c r="J15" s="1"/>
      <c r="K15" s="17">
        <v>146392.5400000001</v>
      </c>
      <c r="L15" s="145">
        <v>158034.30599999995</v>
      </c>
      <c r="M15" s="243">
        <f>M7+M11</f>
        <v>1</v>
      </c>
      <c r="N15" s="244">
        <f>N7+N11</f>
        <v>1.0000000000000002</v>
      </c>
      <c r="O15" s="164">
        <f t="shared" si="1"/>
        <v>7.9524311826270996E-2</v>
      </c>
      <c r="Q15" s="191">
        <f t="shared" si="2"/>
        <v>1.3302713723779704</v>
      </c>
      <c r="R15" s="192">
        <f t="shared" si="3"/>
        <v>1.2707432733755522</v>
      </c>
      <c r="S15" s="57">
        <f t="shared" si="4"/>
        <v>-4.4748838649370369E-2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500641.13000000053</v>
      </c>
      <c r="F16" s="181">
        <f t="shared" ref="F16:F17" si="5">F8+F12</f>
        <v>488912.28000000073</v>
      </c>
      <c r="G16" s="245">
        <f>E16/E15</f>
        <v>0.45493340239465629</v>
      </c>
      <c r="H16" s="246">
        <f>F16/F15</f>
        <v>0.39313109084093778</v>
      </c>
      <c r="I16" s="207">
        <f t="shared" si="0"/>
        <v>-2.3427659649137875E-2</v>
      </c>
      <c r="J16" s="3"/>
      <c r="K16" s="180">
        <f t="shared" ref="K16:L18" si="6">K8+K12</f>
        <v>93228.085000000079</v>
      </c>
      <c r="L16" s="181">
        <f t="shared" si="6"/>
        <v>97966.858000000007</v>
      </c>
      <c r="M16" s="250">
        <f>K16/K15</f>
        <v>0.63683631010159414</v>
      </c>
      <c r="N16" s="246">
        <f>L16/L15</f>
        <v>0.61990880638283719</v>
      </c>
      <c r="O16" s="207">
        <f t="shared" si="1"/>
        <v>5.0829886723511741E-2</v>
      </c>
      <c r="P16" s="3"/>
      <c r="Q16" s="189">
        <f t="shared" si="2"/>
        <v>1.8621739088835945</v>
      </c>
      <c r="R16" s="190">
        <f t="shared" si="3"/>
        <v>2.0037716786332278</v>
      </c>
      <c r="S16" s="182">
        <f t="shared" si="4"/>
        <v>7.6038961277533776E-2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182136.37999999989</v>
      </c>
      <c r="F17" s="140">
        <f t="shared" si="5"/>
        <v>186071.42</v>
      </c>
      <c r="G17" s="248">
        <f>E17/E15</f>
        <v>0.1655076223027179</v>
      </c>
      <c r="H17" s="215">
        <f>F17/F15</f>
        <v>0.14961878298275139</v>
      </c>
      <c r="I17" s="182">
        <f t="shared" si="0"/>
        <v>2.1604909463996853E-2</v>
      </c>
      <c r="K17" s="19">
        <f t="shared" si="6"/>
        <v>18647.40300000002</v>
      </c>
      <c r="L17" s="140">
        <f t="shared" si="6"/>
        <v>19272.407000000003</v>
      </c>
      <c r="M17" s="247">
        <f>K17/K15</f>
        <v>0.12737946209554127</v>
      </c>
      <c r="N17" s="215">
        <f>L17/L15</f>
        <v>0.12195078073744323</v>
      </c>
      <c r="O17" s="182">
        <f t="shared" si="1"/>
        <v>3.3516946032644969E-2</v>
      </c>
      <c r="Q17" s="189">
        <f t="shared" si="2"/>
        <v>1.023815395913767</v>
      </c>
      <c r="R17" s="190">
        <f t="shared" si="3"/>
        <v>1.0357532070212612</v>
      </c>
      <c r="S17" s="182">
        <f t="shared" si="4"/>
        <v>1.16601207162347E-2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417693.74</v>
      </c>
      <c r="F18" s="142">
        <f>F10+F14</f>
        <v>568653.07000000018</v>
      </c>
      <c r="G18" s="249">
        <f>E18/E15</f>
        <v>0.37955897530262594</v>
      </c>
      <c r="H18" s="221">
        <f>F18/F15</f>
        <v>0.457250126176311</v>
      </c>
      <c r="I18" s="208">
        <f t="shared" si="0"/>
        <v>0.36141152127393672</v>
      </c>
      <c r="K18" s="21">
        <f t="shared" si="6"/>
        <v>34517.052000000003</v>
      </c>
      <c r="L18" s="142">
        <f t="shared" si="6"/>
        <v>40795.040999999968</v>
      </c>
      <c r="M18" s="249">
        <f>K18/K15</f>
        <v>0.23578422780286468</v>
      </c>
      <c r="N18" s="221">
        <f>L18/L15</f>
        <v>0.25814041287971978</v>
      </c>
      <c r="O18" s="186">
        <f t="shared" si="1"/>
        <v>0.18188079909025731</v>
      </c>
      <c r="Q18" s="193">
        <f t="shared" si="2"/>
        <v>0.826372260211513</v>
      </c>
      <c r="R18" s="194">
        <f t="shared" si="3"/>
        <v>0.71739770964394778</v>
      </c>
      <c r="S18" s="186">
        <f t="shared" si="4"/>
        <v>-0.13187101723341099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S92"/>
  <sheetViews>
    <sheetView showGridLines="0" workbookViewId="0">
      <selection activeCell="A10" sqref="A10:XFD10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  <col min="18" max="18" width="12.140625" bestFit="1" customWidth="1"/>
    <col min="19" max="19" width="11.140625" bestFit="1" customWidth="1"/>
  </cols>
  <sheetData>
    <row r="1" spans="1:19" ht="15.75" x14ac:dyDescent="0.25">
      <c r="A1" s="4" t="s">
        <v>41</v>
      </c>
    </row>
    <row r="3" spans="1:19" ht="8.25" customHeight="1" thickBot="1" x14ac:dyDescent="0.3"/>
    <row r="4" spans="1:19" x14ac:dyDescent="0.25">
      <c r="A4" s="375" t="s">
        <v>3</v>
      </c>
      <c r="B4" s="360" t="s">
        <v>1</v>
      </c>
      <c r="C4" s="362"/>
      <c r="D4" s="360" t="s">
        <v>104</v>
      </c>
      <c r="E4" s="362"/>
      <c r="F4" s="130" t="s">
        <v>0</v>
      </c>
      <c r="H4" s="373" t="s">
        <v>19</v>
      </c>
      <c r="I4" s="374"/>
      <c r="J4" s="360" t="s">
        <v>104</v>
      </c>
      <c r="K4" s="361"/>
      <c r="L4" s="130" t="s">
        <v>0</v>
      </c>
      <c r="N4" s="371" t="s">
        <v>22</v>
      </c>
      <c r="O4" s="362"/>
      <c r="P4" s="130" t="s">
        <v>0</v>
      </c>
    </row>
    <row r="5" spans="1:19" x14ac:dyDescent="0.25">
      <c r="A5" s="376"/>
      <c r="B5" s="365" t="s">
        <v>206</v>
      </c>
      <c r="C5" s="367"/>
      <c r="D5" s="365" t="str">
        <f>B5</f>
        <v>jan-dez</v>
      </c>
      <c r="E5" s="367"/>
      <c r="F5" s="131" t="s">
        <v>149</v>
      </c>
      <c r="H5" s="368" t="str">
        <f>B5</f>
        <v>jan-dez</v>
      </c>
      <c r="I5" s="367"/>
      <c r="J5" s="365" t="str">
        <f>B5</f>
        <v>jan-dez</v>
      </c>
      <c r="K5" s="366"/>
      <c r="L5" s="131" t="str">
        <f>F5</f>
        <v>2024/2023</v>
      </c>
      <c r="N5" s="368" t="str">
        <f>B5</f>
        <v>jan-dez</v>
      </c>
      <c r="O5" s="366"/>
      <c r="P5" s="131" t="str">
        <f>F5</f>
        <v>2024/2023</v>
      </c>
    </row>
    <row r="6" spans="1:19" ht="19.5" customHeight="1" thickBot="1" x14ac:dyDescent="0.3">
      <c r="A6" s="377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9" ht="20.100000000000001" customHeight="1" x14ac:dyDescent="0.25">
      <c r="A7" s="8" t="s">
        <v>164</v>
      </c>
      <c r="B7" s="39">
        <v>304392.58000000007</v>
      </c>
      <c r="C7" s="147">
        <v>323321.51999999996</v>
      </c>
      <c r="D7" s="247">
        <f t="shared" ref="D7:D28" si="0">B7/$B$29</f>
        <v>0.27660202844917575</v>
      </c>
      <c r="E7" s="246">
        <f t="shared" ref="E7:E28" si="1">C7/$C$29</f>
        <v>0.25998066943614123</v>
      </c>
      <c r="F7" s="52">
        <f>(C7-B7)/B7</f>
        <v>6.218594421716811E-2</v>
      </c>
      <c r="H7" s="39">
        <v>30435.739000000009</v>
      </c>
      <c r="I7" s="147">
        <v>29433.281999999996</v>
      </c>
      <c r="J7" s="247">
        <f t="shared" ref="J7:J28" si="2">H7/$H$29</f>
        <v>0.20790498614205341</v>
      </c>
      <c r="K7" s="246">
        <f t="shared" ref="K7:K28" si="3">I7/$I$29</f>
        <v>0.18624615594540589</v>
      </c>
      <c r="L7" s="52">
        <f>(I7-H7)/H7</f>
        <v>-3.2936837840540453E-2</v>
      </c>
      <c r="N7" s="27">
        <f t="shared" ref="N7:N29" si="4">(H7/B7)*10</f>
        <v>0.99988439271417195</v>
      </c>
      <c r="O7" s="151">
        <f t="shared" ref="O7:O29" si="5">(I7/C7)*10</f>
        <v>0.91034095101371526</v>
      </c>
      <c r="P7" s="61">
        <f>(O7-N7)/N7</f>
        <v>-8.9553794771605841E-2</v>
      </c>
      <c r="Q7" s="2"/>
      <c r="R7" s="2">
        <f>SUM(C7:C11)/C29</f>
        <v>0.55471109944747032</v>
      </c>
      <c r="S7" s="2">
        <f>SUM(I7:I11)/I29</f>
        <v>0.4748905531941906</v>
      </c>
    </row>
    <row r="8" spans="1:19" ht="20.100000000000001" customHeight="1" x14ac:dyDescent="0.25">
      <c r="A8" s="8" t="s">
        <v>159</v>
      </c>
      <c r="B8" s="19">
        <v>59859.20999999997</v>
      </c>
      <c r="C8" s="140">
        <v>65361.959999999977</v>
      </c>
      <c r="D8" s="247">
        <f t="shared" si="0"/>
        <v>5.4394160683434445E-2</v>
      </c>
      <c r="E8" s="215">
        <f t="shared" si="1"/>
        <v>5.255711440567977E-2</v>
      </c>
      <c r="F8" s="52">
        <f t="shared" ref="F8:F29" si="6">(C8-B8)/B8</f>
        <v>9.1928209543694447E-2</v>
      </c>
      <c r="H8" s="19">
        <v>10929.606000000003</v>
      </c>
      <c r="I8" s="140">
        <v>12535.096000000003</v>
      </c>
      <c r="J8" s="247">
        <f t="shared" si="2"/>
        <v>7.4659583063453924E-2</v>
      </c>
      <c r="K8" s="215">
        <f t="shared" si="3"/>
        <v>7.931882840678911E-2</v>
      </c>
      <c r="L8" s="52">
        <f t="shared" ref="L8:L29" si="7">(I8-H8)/H8</f>
        <v>0.14689367576470727</v>
      </c>
      <c r="N8" s="27">
        <f t="shared" si="4"/>
        <v>1.8258854401853966</v>
      </c>
      <c r="O8" s="152">
        <f t="shared" si="5"/>
        <v>1.9177968347338434</v>
      </c>
      <c r="P8" s="52">
        <f t="shared" ref="P8:P67" si="8">(O8-N8)/N8</f>
        <v>5.0337985355266533E-2</v>
      </c>
      <c r="R8" s="2"/>
    </row>
    <row r="9" spans="1:19" ht="20.100000000000001" customHeight="1" x14ac:dyDescent="0.25">
      <c r="A9" s="8" t="s">
        <v>158</v>
      </c>
      <c r="B9" s="19">
        <v>93405.759999999995</v>
      </c>
      <c r="C9" s="140">
        <v>85188.819999999963</v>
      </c>
      <c r="D9" s="247">
        <f t="shared" si="0"/>
        <v>8.4877964780997212E-2</v>
      </c>
      <c r="E9" s="215">
        <f t="shared" si="1"/>
        <v>6.8499759781145808E-2</v>
      </c>
      <c r="F9" s="52">
        <f t="shared" si="6"/>
        <v>-8.7970377843936298E-2</v>
      </c>
      <c r="H9" s="19">
        <v>13220.004999999999</v>
      </c>
      <c r="I9" s="140">
        <v>12257.804999999998</v>
      </c>
      <c r="J9" s="247">
        <f t="shared" si="2"/>
        <v>9.0305182217618435E-2</v>
      </c>
      <c r="K9" s="215">
        <f t="shared" si="3"/>
        <v>7.7564203053481301E-2</v>
      </c>
      <c r="L9" s="52">
        <f t="shared" si="7"/>
        <v>-7.2783633591666633E-2</v>
      </c>
      <c r="N9" s="27">
        <f t="shared" si="4"/>
        <v>1.4153308104339604</v>
      </c>
      <c r="O9" s="152">
        <f t="shared" si="5"/>
        <v>1.4388983202255887</v>
      </c>
      <c r="P9" s="52">
        <f t="shared" si="8"/>
        <v>1.6651591004651578E-2</v>
      </c>
      <c r="R9" s="2"/>
      <c r="S9" s="2"/>
    </row>
    <row r="10" spans="1:19" ht="20.100000000000001" customHeight="1" x14ac:dyDescent="0.25">
      <c r="A10" s="8" t="s">
        <v>169</v>
      </c>
      <c r="B10" s="19">
        <v>50732.709999999985</v>
      </c>
      <c r="C10" s="140">
        <v>186669.1100000001</v>
      </c>
      <c r="D10" s="247">
        <f t="shared" si="0"/>
        <v>4.6100895411851944E-2</v>
      </c>
      <c r="E10" s="215">
        <f t="shared" si="1"/>
        <v>0.15009938150992461</v>
      </c>
      <c r="F10" s="52">
        <f t="shared" si="6"/>
        <v>2.6794626188902613</v>
      </c>
      <c r="H10" s="19">
        <v>5881.6399999999994</v>
      </c>
      <c r="I10" s="140">
        <v>11592.749</v>
      </c>
      <c r="J10" s="247">
        <f t="shared" si="2"/>
        <v>4.0177183892020712E-2</v>
      </c>
      <c r="K10" s="215">
        <f t="shared" si="3"/>
        <v>7.335590159772018E-2</v>
      </c>
      <c r="L10" s="52">
        <f t="shared" si="7"/>
        <v>0.97100621595337366</v>
      </c>
      <c r="N10" s="27">
        <f t="shared" si="4"/>
        <v>1.1593388171063603</v>
      </c>
      <c r="O10" s="152">
        <f t="shared" si="5"/>
        <v>0.62103199613476456</v>
      </c>
      <c r="P10" s="52">
        <f t="shared" si="8"/>
        <v>-0.46432226112740455</v>
      </c>
      <c r="R10" s="119"/>
    </row>
    <row r="11" spans="1:19" ht="20.100000000000001" customHeight="1" x14ac:dyDescent="0.25">
      <c r="A11" s="8" t="s">
        <v>157</v>
      </c>
      <c r="B11" s="19">
        <v>27352.13</v>
      </c>
      <c r="C11" s="140">
        <v>29317.71</v>
      </c>
      <c r="D11" s="247">
        <f t="shared" si="0"/>
        <v>2.4854924651598116E-2</v>
      </c>
      <c r="E11" s="215">
        <f t="shared" si="1"/>
        <v>2.3574174314579036E-2</v>
      </c>
      <c r="F11" s="52">
        <f t="shared" si="6"/>
        <v>7.1862045113122747E-2</v>
      </c>
      <c r="H11" s="19">
        <v>7920.5799999999981</v>
      </c>
      <c r="I11" s="140">
        <v>9230.0670000000009</v>
      </c>
      <c r="J11" s="247">
        <f t="shared" si="2"/>
        <v>5.4105079398171489E-2</v>
      </c>
      <c r="K11" s="215">
        <f t="shared" si="3"/>
        <v>5.8405464190794121E-2</v>
      </c>
      <c r="L11" s="52">
        <f t="shared" si="7"/>
        <v>0.1653271603847197</v>
      </c>
      <c r="N11" s="27">
        <f t="shared" si="4"/>
        <v>2.8957817910341892</v>
      </c>
      <c r="O11" s="152">
        <f t="shared" si="5"/>
        <v>3.148290572490144</v>
      </c>
      <c r="P11" s="52">
        <f t="shared" si="8"/>
        <v>8.7198829082275123E-2</v>
      </c>
    </row>
    <row r="12" spans="1:19" ht="20.100000000000001" customHeight="1" x14ac:dyDescent="0.25">
      <c r="A12" s="8" t="s">
        <v>160</v>
      </c>
      <c r="B12" s="19">
        <v>33330.740000000005</v>
      </c>
      <c r="C12" s="140">
        <v>32891.35</v>
      </c>
      <c r="D12" s="247">
        <f t="shared" si="0"/>
        <v>3.0287697202448494E-2</v>
      </c>
      <c r="E12" s="215">
        <f t="shared" si="1"/>
        <v>2.6447714311309756E-2</v>
      </c>
      <c r="F12" s="52">
        <f t="shared" si="6"/>
        <v>-1.3182725616053128E-2</v>
      </c>
      <c r="H12" s="19">
        <v>6792.1640000000043</v>
      </c>
      <c r="I12" s="140">
        <v>6931.223</v>
      </c>
      <c r="J12" s="247">
        <f t="shared" si="2"/>
        <v>4.6396927056528994E-2</v>
      </c>
      <c r="K12" s="215">
        <f t="shared" si="3"/>
        <v>4.3858977050210857E-2</v>
      </c>
      <c r="L12" s="52">
        <f t="shared" si="7"/>
        <v>2.0473445576401801E-2</v>
      </c>
      <c r="N12" s="27">
        <f t="shared" si="4"/>
        <v>2.0378077414422853</v>
      </c>
      <c r="O12" s="152">
        <f t="shared" si="5"/>
        <v>2.1073087605099823</v>
      </c>
      <c r="P12" s="52">
        <f t="shared" si="8"/>
        <v>3.4105778309835424E-2</v>
      </c>
    </row>
    <row r="13" spans="1:19" ht="20.100000000000001" customHeight="1" x14ac:dyDescent="0.25">
      <c r="A13" s="8" t="s">
        <v>178</v>
      </c>
      <c r="B13" s="19">
        <v>101647.28000000001</v>
      </c>
      <c r="C13" s="140">
        <v>87933.089999999967</v>
      </c>
      <c r="D13" s="247">
        <f t="shared" si="0"/>
        <v>9.236704729905483E-2</v>
      </c>
      <c r="E13" s="215">
        <f t="shared" si="1"/>
        <v>7.0706408913914692E-2</v>
      </c>
      <c r="F13" s="52">
        <f t="shared" si="6"/>
        <v>-0.13491939971241773</v>
      </c>
      <c r="H13" s="19">
        <v>7094.9250000000011</v>
      </c>
      <c r="I13" s="140">
        <v>6522.6610000000028</v>
      </c>
      <c r="J13" s="247">
        <f t="shared" si="2"/>
        <v>4.846507205899972E-2</v>
      </c>
      <c r="K13" s="215">
        <f t="shared" si="3"/>
        <v>4.1273702938904935E-2</v>
      </c>
      <c r="L13" s="52">
        <f t="shared" si="7"/>
        <v>-8.0658216964943005E-2</v>
      </c>
      <c r="N13" s="27">
        <f t="shared" si="4"/>
        <v>0.69799457496550821</v>
      </c>
      <c r="O13" s="152">
        <f t="shared" si="5"/>
        <v>0.74177547951516376</v>
      </c>
      <c r="P13" s="52">
        <f t="shared" si="8"/>
        <v>6.27238464594356E-2</v>
      </c>
    </row>
    <row r="14" spans="1:19" ht="20.100000000000001" customHeight="1" x14ac:dyDescent="0.25">
      <c r="A14" s="8" t="s">
        <v>163</v>
      </c>
      <c r="B14" s="19">
        <v>79242.510000000009</v>
      </c>
      <c r="C14" s="140">
        <v>75516.369999999952</v>
      </c>
      <c r="D14" s="247">
        <f t="shared" si="0"/>
        <v>7.2007796659840043E-2</v>
      </c>
      <c r="E14" s="215">
        <f t="shared" si="1"/>
        <v>6.0722207497933701E-2</v>
      </c>
      <c r="F14" s="52">
        <f t="shared" si="6"/>
        <v>-4.7021983528791014E-2</v>
      </c>
      <c r="H14" s="19">
        <v>6965.6950000000006</v>
      </c>
      <c r="I14" s="140">
        <v>6272.8479999999981</v>
      </c>
      <c r="J14" s="247">
        <f t="shared" si="2"/>
        <v>4.7582308497413864E-2</v>
      </c>
      <c r="K14" s="215">
        <f t="shared" si="3"/>
        <v>3.9692951225413033E-2</v>
      </c>
      <c r="L14" s="52">
        <f t="shared" si="7"/>
        <v>-9.9465595321070244E-2</v>
      </c>
      <c r="N14" s="27">
        <f t="shared" si="4"/>
        <v>0.8790351289983116</v>
      </c>
      <c r="O14" s="152">
        <f t="shared" si="5"/>
        <v>0.83066068986101982</v>
      </c>
      <c r="P14" s="52">
        <f t="shared" si="8"/>
        <v>-5.5031292312988658E-2</v>
      </c>
    </row>
    <row r="15" spans="1:19" ht="20.100000000000001" customHeight="1" x14ac:dyDescent="0.25">
      <c r="A15" s="8" t="s">
        <v>168</v>
      </c>
      <c r="B15" s="19">
        <v>34439.26999999999</v>
      </c>
      <c r="C15" s="140">
        <v>29674.660000000003</v>
      </c>
      <c r="D15" s="247">
        <f t="shared" si="0"/>
        <v>3.1295020201572717E-2</v>
      </c>
      <c r="E15" s="215">
        <f t="shared" si="1"/>
        <v>2.3861195419624046E-2</v>
      </c>
      <c r="F15" s="52">
        <f t="shared" si="6"/>
        <v>-0.13834817056226764</v>
      </c>
      <c r="H15" s="19">
        <v>6563.9680000000017</v>
      </c>
      <c r="I15" s="140">
        <v>5732.6629999999986</v>
      </c>
      <c r="J15" s="247">
        <f t="shared" si="2"/>
        <v>4.4838131779119349E-2</v>
      </c>
      <c r="K15" s="215">
        <f t="shared" si="3"/>
        <v>3.627480099162772E-2</v>
      </c>
      <c r="L15" s="52">
        <f t="shared" si="7"/>
        <v>-0.12664671735145613</v>
      </c>
      <c r="N15" s="27">
        <f t="shared" si="4"/>
        <v>1.9059544525769576</v>
      </c>
      <c r="O15" s="152">
        <f t="shared" si="5"/>
        <v>1.9318378037018782</v>
      </c>
      <c r="P15" s="52">
        <f t="shared" si="8"/>
        <v>1.358025691008766E-2</v>
      </c>
    </row>
    <row r="16" spans="1:19" ht="20.100000000000001" customHeight="1" x14ac:dyDescent="0.25">
      <c r="A16" s="8" t="s">
        <v>176</v>
      </c>
      <c r="B16" s="19">
        <v>13356.86</v>
      </c>
      <c r="C16" s="140">
        <v>17773.429999999993</v>
      </c>
      <c r="D16" s="247">
        <f t="shared" si="0"/>
        <v>1.2137400227402577E-2</v>
      </c>
      <c r="E16" s="215">
        <f t="shared" si="1"/>
        <v>1.4291496061185145E-2</v>
      </c>
      <c r="F16" s="52">
        <f t="shared" si="6"/>
        <v>0.33065930166221641</v>
      </c>
      <c r="H16" s="19">
        <v>3896.4559999999997</v>
      </c>
      <c r="I16" s="140">
        <v>5360.6590000000015</v>
      </c>
      <c r="J16" s="247">
        <f t="shared" si="2"/>
        <v>2.6616492889596687E-2</v>
      </c>
      <c r="K16" s="215">
        <f t="shared" si="3"/>
        <v>3.3920856399369391E-2</v>
      </c>
      <c r="L16" s="52">
        <f t="shared" si="7"/>
        <v>0.37577814300995621</v>
      </c>
      <c r="N16" s="27">
        <f t="shared" si="4"/>
        <v>2.9171946101104593</v>
      </c>
      <c r="O16" s="152">
        <f t="shared" si="5"/>
        <v>3.0161083144896645</v>
      </c>
      <c r="P16" s="52">
        <f t="shared" si="8"/>
        <v>3.3907132570582893E-2</v>
      </c>
    </row>
    <row r="17" spans="1:16" ht="20.100000000000001" customHeight="1" x14ac:dyDescent="0.25">
      <c r="A17" s="8" t="s">
        <v>166</v>
      </c>
      <c r="B17" s="19">
        <v>26322.05999999999</v>
      </c>
      <c r="C17" s="140">
        <v>26697.069999999996</v>
      </c>
      <c r="D17" s="247">
        <f t="shared" si="0"/>
        <v>2.3918898381034476E-2</v>
      </c>
      <c r="E17" s="215">
        <f t="shared" si="1"/>
        <v>2.1466935237046771E-2</v>
      </c>
      <c r="F17" s="52">
        <f t="shared" si="6"/>
        <v>1.4246985228360006E-2</v>
      </c>
      <c r="H17" s="19">
        <v>3845.1450000000013</v>
      </c>
      <c r="I17" s="140">
        <v>4050.6840000000002</v>
      </c>
      <c r="J17" s="247">
        <f t="shared" si="2"/>
        <v>2.626599005659715E-2</v>
      </c>
      <c r="K17" s="215">
        <f t="shared" si="3"/>
        <v>2.5631675188297405E-2</v>
      </c>
      <c r="L17" s="52">
        <f t="shared" si="7"/>
        <v>5.3454161026436915E-2</v>
      </c>
      <c r="N17" s="27">
        <f t="shared" si="4"/>
        <v>1.4608070189035365</v>
      </c>
      <c r="O17" s="152">
        <f t="shared" si="5"/>
        <v>1.5172766149993242</v>
      </c>
      <c r="P17" s="52">
        <f t="shared" si="8"/>
        <v>3.8656438095548785E-2</v>
      </c>
    </row>
    <row r="18" spans="1:16" ht="20.100000000000001" customHeight="1" x14ac:dyDescent="0.25">
      <c r="A18" s="8" t="s">
        <v>170</v>
      </c>
      <c r="B18" s="19">
        <v>18839.440000000002</v>
      </c>
      <c r="C18" s="140">
        <v>25536.400000000005</v>
      </c>
      <c r="D18" s="247">
        <f t="shared" si="0"/>
        <v>1.7119429517127319E-2</v>
      </c>
      <c r="E18" s="215">
        <f t="shared" si="1"/>
        <v>2.0533648261300635E-2</v>
      </c>
      <c r="F18" s="52">
        <f t="shared" si="6"/>
        <v>0.35547553430462914</v>
      </c>
      <c r="H18" s="19">
        <v>2069.7130000000002</v>
      </c>
      <c r="I18" s="140">
        <v>3485.0389999999993</v>
      </c>
      <c r="J18" s="247">
        <f t="shared" si="2"/>
        <v>1.4138104305041772E-2</v>
      </c>
      <c r="K18" s="215">
        <f t="shared" si="3"/>
        <v>2.2052420694023227E-2</v>
      </c>
      <c r="L18" s="52">
        <f t="shared" si="7"/>
        <v>0.68382717797105153</v>
      </c>
      <c r="N18" s="27">
        <f t="shared" si="4"/>
        <v>1.0986064341615249</v>
      </c>
      <c r="O18" s="152">
        <f t="shared" si="5"/>
        <v>1.3647338700834881</v>
      </c>
      <c r="P18" s="52">
        <f t="shared" si="8"/>
        <v>0.24224092236004077</v>
      </c>
    </row>
    <row r="19" spans="1:16" ht="20.100000000000001" customHeight="1" x14ac:dyDescent="0.25">
      <c r="A19" s="8" t="s">
        <v>171</v>
      </c>
      <c r="B19" s="19">
        <v>19709.160000000003</v>
      </c>
      <c r="C19" s="140">
        <v>19277.39</v>
      </c>
      <c r="D19" s="247">
        <f t="shared" si="0"/>
        <v>1.7909745484036951E-2</v>
      </c>
      <c r="E19" s="215">
        <f t="shared" si="1"/>
        <v>1.5500820227436684E-2</v>
      </c>
      <c r="F19" s="52">
        <f t="shared" si="6"/>
        <v>-2.1907072650483531E-2</v>
      </c>
      <c r="H19" s="19">
        <v>3191.8700000000008</v>
      </c>
      <c r="I19" s="140">
        <v>3341.0319999999997</v>
      </c>
      <c r="J19" s="247">
        <f t="shared" si="2"/>
        <v>2.1803501735812494E-2</v>
      </c>
      <c r="K19" s="215">
        <f t="shared" si="3"/>
        <v>2.1141181839340627E-2</v>
      </c>
      <c r="L19" s="52">
        <f t="shared" si="7"/>
        <v>4.6731853114318211E-2</v>
      </c>
      <c r="N19" s="27">
        <f t="shared" si="4"/>
        <v>1.619485558998963</v>
      </c>
      <c r="O19" s="152">
        <f t="shared" si="5"/>
        <v>1.7331350353963892</v>
      </c>
      <c r="P19" s="52">
        <f t="shared" si="8"/>
        <v>7.0176282687988492E-2</v>
      </c>
    </row>
    <row r="20" spans="1:16" ht="20.100000000000001" customHeight="1" x14ac:dyDescent="0.25">
      <c r="A20" s="8" t="s">
        <v>182</v>
      </c>
      <c r="B20" s="19">
        <v>9137.3900000000012</v>
      </c>
      <c r="C20" s="140">
        <v>10685.59</v>
      </c>
      <c r="D20" s="247">
        <f t="shared" si="0"/>
        <v>8.3031610321487263E-3</v>
      </c>
      <c r="E20" s="215">
        <f t="shared" si="1"/>
        <v>8.5922113737438091E-3</v>
      </c>
      <c r="F20" s="52">
        <f t="shared" si="6"/>
        <v>0.16943569224909943</v>
      </c>
      <c r="H20" s="19">
        <v>2674.6579999999999</v>
      </c>
      <c r="I20" s="140">
        <v>3319.1800000000003</v>
      </c>
      <c r="J20" s="247">
        <f t="shared" si="2"/>
        <v>1.8270452852310638E-2</v>
      </c>
      <c r="K20" s="215">
        <f t="shared" si="3"/>
        <v>2.1002908064784363E-2</v>
      </c>
      <c r="L20" s="52">
        <f t="shared" si="7"/>
        <v>0.24097361232725845</v>
      </c>
      <c r="N20" s="27">
        <f t="shared" si="4"/>
        <v>2.9271575362329938</v>
      </c>
      <c r="O20" s="152">
        <f t="shared" si="5"/>
        <v>3.1062206204804794</v>
      </c>
      <c r="P20" s="52">
        <f t="shared" si="8"/>
        <v>6.1173026060607857E-2</v>
      </c>
    </row>
    <row r="21" spans="1:16" ht="20.100000000000001" customHeight="1" x14ac:dyDescent="0.25">
      <c r="A21" s="8" t="s">
        <v>175</v>
      </c>
      <c r="B21" s="19">
        <v>23138.100000000006</v>
      </c>
      <c r="C21" s="140">
        <v>23715.479999999996</v>
      </c>
      <c r="D21" s="247">
        <f t="shared" si="0"/>
        <v>2.1025628793119311E-2</v>
      </c>
      <c r="E21" s="215">
        <f t="shared" si="1"/>
        <v>1.9069458681251462E-2</v>
      </c>
      <c r="F21" s="52">
        <f t="shared" si="6"/>
        <v>2.4953647879471089E-2</v>
      </c>
      <c r="H21" s="19">
        <v>3097.2960000000012</v>
      </c>
      <c r="I21" s="140">
        <v>3210.1610000000005</v>
      </c>
      <c r="J21" s="247">
        <f t="shared" si="2"/>
        <v>2.115747154875515E-2</v>
      </c>
      <c r="K21" s="215">
        <f t="shared" si="3"/>
        <v>2.0313064177343874E-2</v>
      </c>
      <c r="L21" s="52">
        <f t="shared" si="7"/>
        <v>3.6439849468697626E-2</v>
      </c>
      <c r="N21" s="27">
        <f t="shared" si="4"/>
        <v>1.3386129371037381</v>
      </c>
      <c r="O21" s="152">
        <f t="shared" si="5"/>
        <v>1.3536141794304821</v>
      </c>
      <c r="P21" s="52">
        <f t="shared" si="8"/>
        <v>1.1206557109182861E-2</v>
      </c>
    </row>
    <row r="22" spans="1:16" ht="20.100000000000001" customHeight="1" x14ac:dyDescent="0.25">
      <c r="A22" s="8" t="s">
        <v>165</v>
      </c>
      <c r="B22" s="19">
        <v>14462.039999999995</v>
      </c>
      <c r="C22" s="140">
        <v>14103.359999999999</v>
      </c>
      <c r="D22" s="247">
        <f t="shared" si="0"/>
        <v>1.3141679076123063E-2</v>
      </c>
      <c r="E22" s="215">
        <f t="shared" si="1"/>
        <v>1.1340417347100486E-2</v>
      </c>
      <c r="F22" s="52">
        <f t="shared" si="6"/>
        <v>-2.4801480289087623E-2</v>
      </c>
      <c r="H22" s="19">
        <v>3128.4289999999987</v>
      </c>
      <c r="I22" s="140">
        <v>3138.1290000000008</v>
      </c>
      <c r="J22" s="247">
        <f t="shared" si="2"/>
        <v>2.137013948934828E-2</v>
      </c>
      <c r="K22" s="215">
        <f t="shared" si="3"/>
        <v>1.9857264409412476E-2</v>
      </c>
      <c r="L22" s="52">
        <f t="shared" si="7"/>
        <v>3.1005977760729412E-3</v>
      </c>
      <c r="N22" s="27">
        <f t="shared" si="4"/>
        <v>2.1632003507112412</v>
      </c>
      <c r="O22" s="152">
        <f t="shared" si="5"/>
        <v>2.2250931692873195</v>
      </c>
      <c r="P22" s="52">
        <f t="shared" si="8"/>
        <v>2.8611690339144267E-2</v>
      </c>
    </row>
    <row r="23" spans="1:16" ht="20.100000000000001" customHeight="1" x14ac:dyDescent="0.25">
      <c r="A23" s="8" t="s">
        <v>162</v>
      </c>
      <c r="B23" s="19">
        <v>14471.690000000004</v>
      </c>
      <c r="C23" s="140">
        <v>14222.780000000004</v>
      </c>
      <c r="D23" s="247">
        <f t="shared" si="0"/>
        <v>1.315044804668909E-2</v>
      </c>
      <c r="E23" s="215">
        <f t="shared" si="1"/>
        <v>1.1436442169525128E-2</v>
      </c>
      <c r="F23" s="52">
        <f t="shared" si="6"/>
        <v>-1.7199787999881134E-2</v>
      </c>
      <c r="H23" s="19">
        <v>3078.4430000000002</v>
      </c>
      <c r="I23" s="140">
        <v>3103.6590000000006</v>
      </c>
      <c r="J23" s="247">
        <f t="shared" si="2"/>
        <v>2.1028687664002548E-2</v>
      </c>
      <c r="K23" s="215">
        <f t="shared" si="3"/>
        <v>1.963914721149217E-2</v>
      </c>
      <c r="L23" s="52">
        <f t="shared" si="7"/>
        <v>8.1911537748141985E-3</v>
      </c>
      <c r="N23" s="27">
        <f t="shared" si="4"/>
        <v>2.1272173464191115</v>
      </c>
      <c r="O23" s="152">
        <f t="shared" si="5"/>
        <v>2.1821746522128582</v>
      </c>
      <c r="P23" s="52">
        <f t="shared" si="8"/>
        <v>2.5835303518119589E-2</v>
      </c>
    </row>
    <row r="24" spans="1:16" ht="20.100000000000001" customHeight="1" x14ac:dyDescent="0.25">
      <c r="A24" s="8" t="s">
        <v>194</v>
      </c>
      <c r="B24" s="19">
        <v>21416.170000000002</v>
      </c>
      <c r="C24" s="140">
        <v>30439.499999999996</v>
      </c>
      <c r="D24" s="247">
        <f t="shared" si="0"/>
        <v>1.9460908224544708E-2</v>
      </c>
      <c r="E24" s="215">
        <f t="shared" si="1"/>
        <v>2.4476198142645809E-2</v>
      </c>
      <c r="F24" s="52">
        <f t="shared" si="6"/>
        <v>0.42133257253747958</v>
      </c>
      <c r="H24" s="19">
        <v>2079.2980000000007</v>
      </c>
      <c r="I24" s="140">
        <v>2907.7849999999999</v>
      </c>
      <c r="J24" s="247">
        <f t="shared" si="2"/>
        <v>1.4203578952861944E-2</v>
      </c>
      <c r="K24" s="215">
        <f t="shared" si="3"/>
        <v>1.8399707466048541E-2</v>
      </c>
      <c r="L24" s="52">
        <f t="shared" si="7"/>
        <v>0.39844553305971481</v>
      </c>
      <c r="N24" s="27">
        <f t="shared" si="4"/>
        <v>0.97090095941524579</v>
      </c>
      <c r="O24" s="152">
        <f t="shared" si="5"/>
        <v>0.95526700504278983</v>
      </c>
      <c r="P24" s="52">
        <f t="shared" si="8"/>
        <v>-1.6102522323051344E-2</v>
      </c>
    </row>
    <row r="25" spans="1:16" ht="20.100000000000001" customHeight="1" x14ac:dyDescent="0.25">
      <c r="A25" s="8" t="s">
        <v>161</v>
      </c>
      <c r="B25" s="19">
        <v>18484.13</v>
      </c>
      <c r="C25" s="140">
        <v>11633.659999999996</v>
      </c>
      <c r="D25" s="247">
        <f t="shared" si="0"/>
        <v>1.6796558746991343E-2</v>
      </c>
      <c r="E25" s="215">
        <f t="shared" si="1"/>
        <v>9.3545481129510277E-3</v>
      </c>
      <c r="F25" s="52">
        <f t="shared" si="6"/>
        <v>-0.370613602046729</v>
      </c>
      <c r="H25" s="19">
        <v>2178.3140000000008</v>
      </c>
      <c r="I25" s="140">
        <v>2528.6480000000001</v>
      </c>
      <c r="J25" s="247">
        <f t="shared" si="2"/>
        <v>1.4879952216144349E-2</v>
      </c>
      <c r="K25" s="215">
        <f t="shared" si="3"/>
        <v>1.6000627104345307E-2</v>
      </c>
      <c r="L25" s="52">
        <f t="shared" si="7"/>
        <v>0.16082805325586635</v>
      </c>
      <c r="N25" s="27">
        <f t="shared" si="4"/>
        <v>1.1784779700207695</v>
      </c>
      <c r="O25" s="152">
        <f t="shared" si="5"/>
        <v>2.1735618885200365</v>
      </c>
      <c r="P25" s="52">
        <f t="shared" si="8"/>
        <v>0.84438058564788421</v>
      </c>
    </row>
    <row r="26" spans="1:16" ht="20.100000000000001" customHeight="1" x14ac:dyDescent="0.25">
      <c r="A26" s="8" t="s">
        <v>192</v>
      </c>
      <c r="B26" s="19">
        <v>9977.4299999999967</v>
      </c>
      <c r="C26" s="140">
        <v>8354.6399999999976</v>
      </c>
      <c r="D26" s="247">
        <f t="shared" si="0"/>
        <v>9.0665067351827638E-3</v>
      </c>
      <c r="E26" s="215">
        <f t="shared" si="1"/>
        <v>6.7179100855951765E-3</v>
      </c>
      <c r="F26" s="52">
        <f t="shared" si="6"/>
        <v>-0.16264609223016344</v>
      </c>
      <c r="H26" s="19">
        <v>1890.2799999999993</v>
      </c>
      <c r="I26" s="140">
        <v>1666.9969999999998</v>
      </c>
      <c r="J26" s="247">
        <f t="shared" si="2"/>
        <v>1.2912406602139692E-2</v>
      </c>
      <c r="K26" s="215">
        <f t="shared" si="3"/>
        <v>1.0548323602598032E-2</v>
      </c>
      <c r="L26" s="52">
        <f t="shared" si="7"/>
        <v>-0.11812165393486654</v>
      </c>
      <c r="N26" s="27">
        <f t="shared" si="4"/>
        <v>1.8945560129211629</v>
      </c>
      <c r="O26" s="152">
        <f t="shared" si="5"/>
        <v>1.9952948301782008</v>
      </c>
      <c r="P26" s="52">
        <f t="shared" si="8"/>
        <v>5.3172783792077731E-2</v>
      </c>
    </row>
    <row r="27" spans="1:16" ht="20.100000000000001" customHeight="1" x14ac:dyDescent="0.25">
      <c r="A27" s="8" t="s">
        <v>167</v>
      </c>
      <c r="B27" s="19">
        <v>2595.62</v>
      </c>
      <c r="C27" s="140">
        <v>9272.3699999999972</v>
      </c>
      <c r="D27" s="247">
        <f t="shared" si="0"/>
        <v>2.3586440808880736E-3</v>
      </c>
      <c r="E27" s="215">
        <f t="shared" si="1"/>
        <v>7.4558506339435504E-3</v>
      </c>
      <c r="F27" s="52">
        <f t="shared" si="6"/>
        <v>2.5723141291868599</v>
      </c>
      <c r="H27" s="19">
        <v>454.584</v>
      </c>
      <c r="I27" s="140">
        <v>1381.9839999999999</v>
      </c>
      <c r="J27" s="247">
        <f t="shared" si="2"/>
        <v>3.1052401987150431E-3</v>
      </c>
      <c r="K27" s="215">
        <f t="shared" si="3"/>
        <v>8.7448354409832996E-3</v>
      </c>
      <c r="L27" s="52">
        <f t="shared" si="7"/>
        <v>2.0401069989264906</v>
      </c>
      <c r="N27" s="27">
        <f t="shared" si="4"/>
        <v>1.7513503517464035</v>
      </c>
      <c r="O27" s="152">
        <f t="shared" si="5"/>
        <v>1.4904323274416362</v>
      </c>
      <c r="P27" s="52">
        <f t="shared" si="8"/>
        <v>-0.1489810557005834</v>
      </c>
    </row>
    <row r="28" spans="1:16" ht="20.100000000000001" customHeight="1" thickBot="1" x14ac:dyDescent="0.3">
      <c r="A28" s="8" t="s">
        <v>17</v>
      </c>
      <c r="B28" s="19">
        <f>B29-SUM(B7:B27)</f>
        <v>124158.96999999997</v>
      </c>
      <c r="C28" s="140">
        <f>C29-SUM(C7:C27)</f>
        <v>116050.50999999861</v>
      </c>
      <c r="D28" s="247">
        <f t="shared" si="0"/>
        <v>0.11282345631473784</v>
      </c>
      <c r="E28" s="215">
        <f t="shared" si="1"/>
        <v>9.3315438076021801E-2</v>
      </c>
      <c r="F28" s="52">
        <f t="shared" si="6"/>
        <v>-6.5307081719519433E-2</v>
      </c>
      <c r="H28" s="19">
        <f>H29-SUM(H7:H27)</f>
        <v>19003.732000000004</v>
      </c>
      <c r="I28" s="140">
        <f>I29-SUM(I7:I27)</f>
        <v>20031.955000000016</v>
      </c>
      <c r="J28" s="247">
        <f t="shared" si="2"/>
        <v>0.12981352738329424</v>
      </c>
      <c r="K28" s="215">
        <f t="shared" si="3"/>
        <v>0.12675700300161419</v>
      </c>
      <c r="L28" s="52">
        <f t="shared" ref="L28" si="9">(I28-H28)/H28</f>
        <v>5.4106372369385786E-2</v>
      </c>
      <c r="N28" s="27">
        <f t="shared" ref="N28" si="10">(H28/B28)*10</f>
        <v>1.5305967824958606</v>
      </c>
      <c r="O28" s="152">
        <f t="shared" ref="O28" si="11">(I28/C28)*10</f>
        <v>1.7261410570276905</v>
      </c>
      <c r="P28" s="52">
        <f t="shared" ref="P28" si="12">(O28-N28)/N28</f>
        <v>0.12775688330728521</v>
      </c>
    </row>
    <row r="29" spans="1:16" ht="26.25" customHeight="1" thickBot="1" x14ac:dyDescent="0.3">
      <c r="A29" s="12" t="s">
        <v>18</v>
      </c>
      <c r="B29" s="17">
        <v>1100471.2500000002</v>
      </c>
      <c r="C29" s="145">
        <v>1243636.7699999984</v>
      </c>
      <c r="D29" s="243">
        <f>SUM(D7:D28)</f>
        <v>0.99999999999999956</v>
      </c>
      <c r="E29" s="244">
        <f>SUM(E7:E28)</f>
        <v>1</v>
      </c>
      <c r="F29" s="57">
        <f t="shared" si="6"/>
        <v>0.1300947389584218</v>
      </c>
      <c r="G29" s="1"/>
      <c r="H29" s="17">
        <v>146392.54000000004</v>
      </c>
      <c r="I29" s="145">
        <v>158034.30600000001</v>
      </c>
      <c r="J29" s="243">
        <f>SUM(J7:J28)</f>
        <v>0.99999999999999989</v>
      </c>
      <c r="K29" s="244">
        <f>SUM(K7:K28)</f>
        <v>1.0000000000000004</v>
      </c>
      <c r="L29" s="57">
        <f t="shared" si="7"/>
        <v>7.9524311826271829E-2</v>
      </c>
      <c r="N29" s="29">
        <f t="shared" si="4"/>
        <v>1.33027137237797</v>
      </c>
      <c r="O29" s="146">
        <f t="shared" si="5"/>
        <v>1.270743273375555</v>
      </c>
      <c r="P29" s="57">
        <f t="shared" si="8"/>
        <v>-4.4748838649367885E-2</v>
      </c>
    </row>
    <row r="31" spans="1:16" ht="15.75" thickBot="1" x14ac:dyDescent="0.3"/>
    <row r="32" spans="1:16" x14ac:dyDescent="0.25">
      <c r="A32" s="375" t="s">
        <v>2</v>
      </c>
      <c r="B32" s="360" t="s">
        <v>1</v>
      </c>
      <c r="C32" s="362"/>
      <c r="D32" s="360" t="s">
        <v>104</v>
      </c>
      <c r="E32" s="362"/>
      <c r="F32" s="130" t="s">
        <v>0</v>
      </c>
      <c r="H32" s="373" t="s">
        <v>19</v>
      </c>
      <c r="I32" s="374"/>
      <c r="J32" s="360" t="s">
        <v>104</v>
      </c>
      <c r="K32" s="361"/>
      <c r="L32" s="130" t="s">
        <v>0</v>
      </c>
      <c r="N32" s="371" t="s">
        <v>22</v>
      </c>
      <c r="O32" s="362"/>
      <c r="P32" s="130" t="s">
        <v>0</v>
      </c>
    </row>
    <row r="33" spans="1:16" x14ac:dyDescent="0.25">
      <c r="A33" s="376"/>
      <c r="B33" s="365" t="str">
        <f>B5</f>
        <v>jan-dez</v>
      </c>
      <c r="C33" s="367"/>
      <c r="D33" s="365" t="str">
        <f>B5</f>
        <v>jan-dez</v>
      </c>
      <c r="E33" s="367"/>
      <c r="F33" s="131" t="str">
        <f>F5</f>
        <v>2024/2023</v>
      </c>
      <c r="H33" s="368" t="str">
        <f>B5</f>
        <v>jan-dez</v>
      </c>
      <c r="I33" s="367"/>
      <c r="J33" s="365" t="str">
        <f>B5</f>
        <v>jan-dez</v>
      </c>
      <c r="K33" s="366"/>
      <c r="L33" s="131" t="str">
        <f>L5</f>
        <v>2024/2023</v>
      </c>
      <c r="N33" s="368" t="str">
        <f>B5</f>
        <v>jan-dez</v>
      </c>
      <c r="O33" s="366"/>
      <c r="P33" s="131" t="str">
        <f>P5</f>
        <v>2024/2023</v>
      </c>
    </row>
    <row r="34" spans="1:16" ht="19.5" customHeight="1" thickBot="1" x14ac:dyDescent="0.3">
      <c r="A34" s="377"/>
      <c r="B34" s="99">
        <f>B6</f>
        <v>2023</v>
      </c>
      <c r="C34" s="134">
        <f>C6</f>
        <v>2024</v>
      </c>
      <c r="D34" s="99">
        <f>B6</f>
        <v>2023</v>
      </c>
      <c r="E34" s="134">
        <f>C6</f>
        <v>2024</v>
      </c>
      <c r="F34" s="132" t="s">
        <v>1</v>
      </c>
      <c r="H34" s="25">
        <f>B6</f>
        <v>2023</v>
      </c>
      <c r="I34" s="134">
        <f>C6</f>
        <v>2024</v>
      </c>
      <c r="J34" s="99">
        <f>B6</f>
        <v>2023</v>
      </c>
      <c r="K34" s="134">
        <f>C6</f>
        <v>2024</v>
      </c>
      <c r="L34" s="259">
        <v>1000</v>
      </c>
      <c r="N34" s="25">
        <f>B6</f>
        <v>2023</v>
      </c>
      <c r="O34" s="134">
        <f>C6</f>
        <v>2024</v>
      </c>
      <c r="P34" s="132"/>
    </row>
    <row r="35" spans="1:16" ht="20.100000000000001" customHeight="1" x14ac:dyDescent="0.25">
      <c r="A35" s="38" t="s">
        <v>158</v>
      </c>
      <c r="B35" s="39">
        <v>93405.759999999995</v>
      </c>
      <c r="C35" s="147">
        <v>85188.819999999963</v>
      </c>
      <c r="D35" s="247">
        <f t="shared" ref="D35:D57" si="13">B35/$B$58</f>
        <v>0.24725824327074852</v>
      </c>
      <c r="E35" s="246">
        <f t="shared" ref="E35:E57" si="14">C35/$C$58</f>
        <v>0.16787504610765105</v>
      </c>
      <c r="F35" s="52">
        <f>(C35-B35)/B35</f>
        <v>-8.7970377843936298E-2</v>
      </c>
      <c r="H35" s="39">
        <v>13220.004999999999</v>
      </c>
      <c r="I35" s="147">
        <v>12257.804999999998</v>
      </c>
      <c r="J35" s="247">
        <f t="shared" ref="J35:J57" si="15">H35/$H$58</f>
        <v>0.25073092684207265</v>
      </c>
      <c r="K35" s="246">
        <f t="shared" ref="K35:K57" si="16">I35/$I$58</f>
        <v>0.20043860418666945</v>
      </c>
      <c r="L35" s="52">
        <f>(I35-H35)/H35</f>
        <v>-7.2783633591666633E-2</v>
      </c>
      <c r="N35" s="27">
        <f t="shared" ref="N35:N58" si="17">(H35/B35)*10</f>
        <v>1.4153308104339604</v>
      </c>
      <c r="O35" s="151">
        <f t="shared" ref="O35:O58" si="18">(I35/C35)*10</f>
        <v>1.4388983202255887</v>
      </c>
      <c r="P35" s="61">
        <f t="shared" si="8"/>
        <v>1.6651591004651578E-2</v>
      </c>
    </row>
    <row r="36" spans="1:16" ht="20.100000000000001" customHeight="1" x14ac:dyDescent="0.25">
      <c r="A36" s="38" t="s">
        <v>169</v>
      </c>
      <c r="B36" s="19">
        <v>50732.709999999985</v>
      </c>
      <c r="C36" s="140">
        <v>186669.1100000001</v>
      </c>
      <c r="D36" s="247">
        <f t="shared" si="13"/>
        <v>0.13429665098773708</v>
      </c>
      <c r="E36" s="215">
        <f t="shared" si="14"/>
        <v>0.36785443733255391</v>
      </c>
      <c r="F36" s="52">
        <f t="shared" ref="F36:F58" si="19">(C36-B36)/B36</f>
        <v>2.6794626188902613</v>
      </c>
      <c r="H36" s="19">
        <v>5881.6399999999994</v>
      </c>
      <c r="I36" s="140">
        <v>11592.749</v>
      </c>
      <c r="J36" s="247">
        <f t="shared" si="15"/>
        <v>0.11155132305558192</v>
      </c>
      <c r="K36" s="215">
        <f t="shared" si="16"/>
        <v>0.18956366398767219</v>
      </c>
      <c r="L36" s="52">
        <f t="shared" ref="L36:L58" si="20">(I36-H36)/H36</f>
        <v>0.97100621595337366</v>
      </c>
      <c r="N36" s="27">
        <f t="shared" si="17"/>
        <v>1.1593388171063603</v>
      </c>
      <c r="O36" s="152">
        <f t="shared" si="18"/>
        <v>0.62103199613476456</v>
      </c>
      <c r="P36" s="52">
        <f t="shared" si="8"/>
        <v>-0.46432226112740455</v>
      </c>
    </row>
    <row r="37" spans="1:16" ht="20.100000000000001" customHeight="1" x14ac:dyDescent="0.25">
      <c r="A37" s="38" t="s">
        <v>163</v>
      </c>
      <c r="B37" s="19">
        <v>79242.510000000009</v>
      </c>
      <c r="C37" s="140">
        <v>75516.369999999952</v>
      </c>
      <c r="D37" s="247">
        <f t="shared" si="13"/>
        <v>0.20976611950874044</v>
      </c>
      <c r="E37" s="215">
        <f t="shared" si="14"/>
        <v>0.14881429389011883</v>
      </c>
      <c r="F37" s="52">
        <f t="shared" si="19"/>
        <v>-4.7021983528791014E-2</v>
      </c>
      <c r="H37" s="19">
        <v>6965.6950000000006</v>
      </c>
      <c r="I37" s="140">
        <v>6272.8479999999981</v>
      </c>
      <c r="J37" s="247">
        <f t="shared" si="15"/>
        <v>0.13211153577091625</v>
      </c>
      <c r="K37" s="215">
        <f t="shared" si="16"/>
        <v>0.10257308689403534</v>
      </c>
      <c r="L37" s="52">
        <f t="shared" si="20"/>
        <v>-9.9465595321070244E-2</v>
      </c>
      <c r="N37" s="27">
        <f t="shared" si="17"/>
        <v>0.8790351289983116</v>
      </c>
      <c r="O37" s="152">
        <f t="shared" si="18"/>
        <v>0.83066068986101982</v>
      </c>
      <c r="P37" s="52">
        <f t="shared" si="8"/>
        <v>-5.5031292312988658E-2</v>
      </c>
    </row>
    <row r="38" spans="1:16" ht="20.100000000000001" customHeight="1" x14ac:dyDescent="0.25">
      <c r="A38" s="38" t="s">
        <v>176</v>
      </c>
      <c r="B38" s="19">
        <v>13356.86</v>
      </c>
      <c r="C38" s="140">
        <v>17773.429999999993</v>
      </c>
      <c r="D38" s="247">
        <f t="shared" si="13"/>
        <v>3.5357495503632007E-2</v>
      </c>
      <c r="E38" s="215">
        <f t="shared" si="14"/>
        <v>3.5024729544805393E-2</v>
      </c>
      <c r="F38" s="52">
        <f t="shared" si="19"/>
        <v>0.33065930166221641</v>
      </c>
      <c r="H38" s="19">
        <v>3896.4559999999997</v>
      </c>
      <c r="I38" s="140">
        <v>5360.6590000000015</v>
      </c>
      <c r="J38" s="247">
        <f t="shared" si="15"/>
        <v>7.3900276458243028E-2</v>
      </c>
      <c r="K38" s="215">
        <f t="shared" si="16"/>
        <v>8.7657048507518889E-2</v>
      </c>
      <c r="L38" s="52">
        <f t="shared" si="20"/>
        <v>0.37577814300995621</v>
      </c>
      <c r="N38" s="27">
        <f t="shared" si="17"/>
        <v>2.9171946101104593</v>
      </c>
      <c r="O38" s="152">
        <f t="shared" si="18"/>
        <v>3.0161083144896645</v>
      </c>
      <c r="P38" s="52">
        <f t="shared" si="8"/>
        <v>3.3907132570582893E-2</v>
      </c>
    </row>
    <row r="39" spans="1:16" ht="20.100000000000001" customHeight="1" x14ac:dyDescent="0.25">
      <c r="A39" s="38" t="s">
        <v>166</v>
      </c>
      <c r="B39" s="19">
        <v>26322.05999999999</v>
      </c>
      <c r="C39" s="140">
        <v>26697.069999999996</v>
      </c>
      <c r="D39" s="247">
        <f t="shared" si="13"/>
        <v>6.9678211652763569E-2</v>
      </c>
      <c r="E39" s="215">
        <f t="shared" si="14"/>
        <v>5.2609859570647753E-2</v>
      </c>
      <c r="F39" s="52">
        <f t="shared" si="19"/>
        <v>1.4246985228360006E-2</v>
      </c>
      <c r="H39" s="19">
        <v>3845.1450000000013</v>
      </c>
      <c r="I39" s="140">
        <v>4050.6840000000002</v>
      </c>
      <c r="J39" s="247">
        <f t="shared" si="15"/>
        <v>7.2927110821226007E-2</v>
      </c>
      <c r="K39" s="215">
        <f t="shared" si="16"/>
        <v>6.6236446652665384E-2</v>
      </c>
      <c r="L39" s="52">
        <f t="shared" si="20"/>
        <v>5.3454161026436915E-2</v>
      </c>
      <c r="N39" s="27">
        <f t="shared" si="17"/>
        <v>1.4608070189035365</v>
      </c>
      <c r="O39" s="152">
        <f t="shared" si="18"/>
        <v>1.5172766149993242</v>
      </c>
      <c r="P39" s="52">
        <f t="shared" si="8"/>
        <v>3.8656438095548785E-2</v>
      </c>
    </row>
    <row r="40" spans="1:16" ht="20.100000000000001" customHeight="1" x14ac:dyDescent="0.25">
      <c r="A40" s="38" t="s">
        <v>170</v>
      </c>
      <c r="B40" s="19">
        <v>18839.440000000002</v>
      </c>
      <c r="C40" s="140">
        <v>25536.400000000005</v>
      </c>
      <c r="D40" s="247">
        <f t="shared" si="13"/>
        <v>4.987065935339182E-2</v>
      </c>
      <c r="E40" s="215">
        <f t="shared" si="14"/>
        <v>5.0322616599495364E-2</v>
      </c>
      <c r="F40" s="52">
        <f t="shared" si="19"/>
        <v>0.35547553430462914</v>
      </c>
      <c r="H40" s="19">
        <v>2069.7130000000002</v>
      </c>
      <c r="I40" s="140">
        <v>3485.0389999999993</v>
      </c>
      <c r="J40" s="247">
        <f t="shared" si="15"/>
        <v>3.925422560635089E-2</v>
      </c>
      <c r="K40" s="215">
        <f t="shared" si="16"/>
        <v>5.6987066827715586E-2</v>
      </c>
      <c r="L40" s="52">
        <f t="shared" si="20"/>
        <v>0.68382717797105153</v>
      </c>
      <c r="N40" s="27">
        <f t="shared" si="17"/>
        <v>1.0986064341615249</v>
      </c>
      <c r="O40" s="152">
        <f t="shared" si="18"/>
        <v>1.3647338700834881</v>
      </c>
      <c r="P40" s="52">
        <f t="shared" si="8"/>
        <v>0.24224092236004077</v>
      </c>
    </row>
    <row r="41" spans="1:16" ht="20.100000000000001" customHeight="1" x14ac:dyDescent="0.25">
      <c r="A41" s="38" t="s">
        <v>171</v>
      </c>
      <c r="B41" s="19">
        <v>19709.160000000003</v>
      </c>
      <c r="C41" s="140">
        <v>19277.39</v>
      </c>
      <c r="D41" s="247">
        <f t="shared" si="13"/>
        <v>5.217293106915577E-2</v>
      </c>
      <c r="E41" s="215">
        <f t="shared" si="14"/>
        <v>3.7988467677861633E-2</v>
      </c>
      <c r="F41" s="52">
        <f t="shared" si="19"/>
        <v>-2.1907072650483531E-2</v>
      </c>
      <c r="H41" s="19">
        <v>3191.8700000000008</v>
      </c>
      <c r="I41" s="140">
        <v>3341.0319999999997</v>
      </c>
      <c r="J41" s="247">
        <f t="shared" si="15"/>
        <v>6.0537081752949924E-2</v>
      </c>
      <c r="K41" s="215">
        <f t="shared" si="16"/>
        <v>5.4632276384148436E-2</v>
      </c>
      <c r="L41" s="52">
        <f t="shared" si="20"/>
        <v>4.6731853114318211E-2</v>
      </c>
      <c r="N41" s="27">
        <f t="shared" si="17"/>
        <v>1.619485558998963</v>
      </c>
      <c r="O41" s="152">
        <f t="shared" si="18"/>
        <v>1.7331350353963892</v>
      </c>
      <c r="P41" s="52">
        <f t="shared" si="8"/>
        <v>7.0176282687988492E-2</v>
      </c>
    </row>
    <row r="42" spans="1:16" ht="20.100000000000001" customHeight="1" x14ac:dyDescent="0.25">
      <c r="A42" s="38" t="s">
        <v>182</v>
      </c>
      <c r="B42" s="19">
        <v>9137.3900000000012</v>
      </c>
      <c r="C42" s="140">
        <v>10685.59</v>
      </c>
      <c r="D42" s="247">
        <f t="shared" si="13"/>
        <v>2.4187962278554399E-2</v>
      </c>
      <c r="E42" s="215">
        <f t="shared" si="14"/>
        <v>2.1057269180832131E-2</v>
      </c>
      <c r="F42" s="52">
        <f t="shared" si="19"/>
        <v>0.16943569224909943</v>
      </c>
      <c r="H42" s="19">
        <v>2674.6579999999999</v>
      </c>
      <c r="I42" s="140">
        <v>3319.1800000000003</v>
      </c>
      <c r="J42" s="247">
        <f t="shared" si="15"/>
        <v>5.0727626753966006E-2</v>
      </c>
      <c r="K42" s="215">
        <f t="shared" si="16"/>
        <v>5.4274954304160461E-2</v>
      </c>
      <c r="L42" s="52">
        <f t="shared" si="20"/>
        <v>0.24097361232725845</v>
      </c>
      <c r="N42" s="27">
        <f t="shared" si="17"/>
        <v>2.9271575362329938</v>
      </c>
      <c r="O42" s="152">
        <f t="shared" si="18"/>
        <v>3.1062206204804794</v>
      </c>
      <c r="P42" s="52">
        <f t="shared" si="8"/>
        <v>6.1173026060607857E-2</v>
      </c>
    </row>
    <row r="43" spans="1:16" ht="20.100000000000001" customHeight="1" x14ac:dyDescent="0.25">
      <c r="A43" s="38" t="s">
        <v>175</v>
      </c>
      <c r="B43" s="19">
        <v>23138.100000000006</v>
      </c>
      <c r="C43" s="140">
        <v>23715.479999999996</v>
      </c>
      <c r="D43" s="247">
        <f t="shared" si="13"/>
        <v>6.1249819696589464E-2</v>
      </c>
      <c r="E43" s="215">
        <f t="shared" si="14"/>
        <v>4.6734269807529642E-2</v>
      </c>
      <c r="F43" s="52">
        <f t="shared" si="19"/>
        <v>2.4953647879471089E-2</v>
      </c>
      <c r="H43" s="19">
        <v>3097.2960000000012</v>
      </c>
      <c r="I43" s="140">
        <v>3210.1610000000005</v>
      </c>
      <c r="J43" s="247">
        <f t="shared" si="15"/>
        <v>5.8743389036860778E-2</v>
      </c>
      <c r="K43" s="215">
        <f t="shared" si="16"/>
        <v>5.2492284716103996E-2</v>
      </c>
      <c r="L43" s="52">
        <f t="shared" si="20"/>
        <v>3.6439849468697626E-2</v>
      </c>
      <c r="N43" s="27">
        <f t="shared" si="17"/>
        <v>1.3386129371037381</v>
      </c>
      <c r="O43" s="152">
        <f t="shared" si="18"/>
        <v>1.3536141794304821</v>
      </c>
      <c r="P43" s="52">
        <f t="shared" si="8"/>
        <v>1.1206557109182861E-2</v>
      </c>
    </row>
    <row r="44" spans="1:16" ht="20.100000000000001" customHeight="1" x14ac:dyDescent="0.25">
      <c r="A44" s="38" t="s">
        <v>165</v>
      </c>
      <c r="B44" s="19">
        <v>14462.039999999995</v>
      </c>
      <c r="C44" s="140">
        <v>14103.359999999999</v>
      </c>
      <c r="D44" s="247">
        <f t="shared" si="13"/>
        <v>3.8283063105651036E-2</v>
      </c>
      <c r="E44" s="215">
        <f t="shared" si="14"/>
        <v>2.779240527422263E-2</v>
      </c>
      <c r="F44" s="52">
        <f t="shared" si="19"/>
        <v>-2.4801480289087623E-2</v>
      </c>
      <c r="H44" s="19">
        <v>3128.4289999999987</v>
      </c>
      <c r="I44" s="140">
        <v>3138.1290000000008</v>
      </c>
      <c r="J44" s="247">
        <f t="shared" si="15"/>
        <v>5.9333858249646522E-2</v>
      </c>
      <c r="K44" s="215">
        <f t="shared" si="16"/>
        <v>5.1314423464699353E-2</v>
      </c>
      <c r="L44" s="52">
        <f t="shared" si="20"/>
        <v>3.1005977760729412E-3</v>
      </c>
      <c r="N44" s="27">
        <f t="shared" si="17"/>
        <v>2.1632003507112412</v>
      </c>
      <c r="O44" s="152">
        <f t="shared" si="18"/>
        <v>2.2250931692873195</v>
      </c>
      <c r="P44" s="52">
        <f t="shared" si="8"/>
        <v>2.8611690339144267E-2</v>
      </c>
    </row>
    <row r="45" spans="1:16" ht="20.100000000000001" customHeight="1" x14ac:dyDescent="0.25">
      <c r="A45" s="38" t="s">
        <v>161</v>
      </c>
      <c r="B45" s="19">
        <v>18484.13</v>
      </c>
      <c r="C45" s="140">
        <v>11633.659999999996</v>
      </c>
      <c r="D45" s="247">
        <f t="shared" si="13"/>
        <v>4.8930103584491381E-2</v>
      </c>
      <c r="E45" s="215">
        <f t="shared" si="14"/>
        <v>2.2925557706994133E-2</v>
      </c>
      <c r="F45" s="52">
        <f>(C45-B45)/B45</f>
        <v>-0.370613602046729</v>
      </c>
      <c r="H45" s="19">
        <v>2178.3140000000008</v>
      </c>
      <c r="I45" s="140">
        <v>2528.6480000000001</v>
      </c>
      <c r="J45" s="247">
        <f t="shared" si="15"/>
        <v>4.1313954735498426E-2</v>
      </c>
      <c r="K45" s="215">
        <f t="shared" si="16"/>
        <v>4.1348241026791778E-2</v>
      </c>
      <c r="L45" s="52">
        <f t="shared" si="20"/>
        <v>0.16082805325586635</v>
      </c>
      <c r="N45" s="27">
        <f t="shared" si="17"/>
        <v>1.1784779700207695</v>
      </c>
      <c r="O45" s="152">
        <f t="shared" si="18"/>
        <v>2.1735618885200365</v>
      </c>
      <c r="P45" s="52">
        <f t="shared" si="8"/>
        <v>0.84438058564788421</v>
      </c>
    </row>
    <row r="46" spans="1:16" ht="20.100000000000001" customHeight="1" x14ac:dyDescent="0.25">
      <c r="A46" s="38" t="s">
        <v>174</v>
      </c>
      <c r="B46" s="19">
        <v>2349.5700000000002</v>
      </c>
      <c r="C46" s="140">
        <v>3209.45</v>
      </c>
      <c r="D46" s="247">
        <f t="shared" si="13"/>
        <v>6.2196437419025623E-3</v>
      </c>
      <c r="E46" s="215">
        <f t="shared" si="14"/>
        <v>6.3246159147432824E-3</v>
      </c>
      <c r="F46" s="52">
        <f t="shared" ref="F46:F49" si="21">(C46-B46)/B46</f>
        <v>0.36597334831479783</v>
      </c>
      <c r="H46" s="19">
        <v>494.12100000000009</v>
      </c>
      <c r="I46" s="140">
        <v>613.19399999999996</v>
      </c>
      <c r="J46" s="247">
        <f t="shared" si="15"/>
        <v>9.3715105480014424E-3</v>
      </c>
      <c r="K46" s="215">
        <f t="shared" si="16"/>
        <v>1.0026897103979105E-2</v>
      </c>
      <c r="L46" s="52">
        <f t="shared" si="20"/>
        <v>0.24097943621096826</v>
      </c>
      <c r="N46" s="27">
        <f t="shared" ref="N46" si="22">(H46/B46)*10</f>
        <v>2.1030273624535556</v>
      </c>
      <c r="O46" s="152">
        <f t="shared" ref="O46" si="23">(I46/C46)*10</f>
        <v>1.9105890417361229</v>
      </c>
      <c r="P46" s="52">
        <f t="shared" ref="P46" si="24">(O46-N46)/N46</f>
        <v>-9.1505381315114792E-2</v>
      </c>
    </row>
    <row r="47" spans="1:16" ht="20.100000000000001" customHeight="1" x14ac:dyDescent="0.25">
      <c r="A47" s="38" t="s">
        <v>177</v>
      </c>
      <c r="B47" s="19">
        <v>2320.2099999999996</v>
      </c>
      <c r="C47" s="140">
        <v>2128.4899999999998</v>
      </c>
      <c r="D47" s="247">
        <f t="shared" si="13"/>
        <v>6.1419236738636182E-3</v>
      </c>
      <c r="E47" s="215">
        <f t="shared" si="14"/>
        <v>4.1944513011176144E-3</v>
      </c>
      <c r="F47" s="52">
        <f t="shared" si="21"/>
        <v>-8.2630451553954098E-2</v>
      </c>
      <c r="H47" s="19">
        <v>627.66300000000001</v>
      </c>
      <c r="I47" s="140">
        <v>585.97799999999984</v>
      </c>
      <c r="J47" s="247">
        <f t="shared" si="15"/>
        <v>1.1904271271794215E-2</v>
      </c>
      <c r="K47" s="215">
        <f t="shared" si="16"/>
        <v>9.5818633437304776E-3</v>
      </c>
      <c r="L47" s="52">
        <f t="shared" si="20"/>
        <v>-6.641302737296953E-2</v>
      </c>
      <c r="N47" s="27">
        <f t="shared" ref="N47:N48" si="25">(H47/B47)*10</f>
        <v>2.7051990983574772</v>
      </c>
      <c r="O47" s="152">
        <f t="shared" ref="O47:O48" si="26">(I47/C47)*10</f>
        <v>2.7530220954761351</v>
      </c>
      <c r="P47" s="52">
        <f t="shared" ref="P47:P48" si="27">(O47-N47)/N47</f>
        <v>1.7678180192982732E-2</v>
      </c>
    </row>
    <row r="48" spans="1:16" ht="20.100000000000001" customHeight="1" x14ac:dyDescent="0.25">
      <c r="A48" s="38" t="s">
        <v>188</v>
      </c>
      <c r="B48" s="19">
        <v>1803.47</v>
      </c>
      <c r="C48" s="140">
        <v>1631.73</v>
      </c>
      <c r="D48" s="247">
        <f t="shared" si="13"/>
        <v>4.7740398878130946E-3</v>
      </c>
      <c r="E48" s="215">
        <f t="shared" si="14"/>
        <v>3.2155246308757132E-3</v>
      </c>
      <c r="F48" s="52">
        <f t="shared" si="21"/>
        <v>-9.5227533588027533E-2</v>
      </c>
      <c r="H48" s="19">
        <v>473.49000000000007</v>
      </c>
      <c r="I48" s="140">
        <v>418.68300000000005</v>
      </c>
      <c r="J48" s="247">
        <f t="shared" si="15"/>
        <v>8.9802225150787014E-3</v>
      </c>
      <c r="K48" s="215">
        <f t="shared" si="16"/>
        <v>6.8462694680399422E-3</v>
      </c>
      <c r="L48" s="52">
        <f t="shared" si="20"/>
        <v>-0.11575112462776407</v>
      </c>
      <c r="N48" s="27">
        <f t="shared" si="25"/>
        <v>2.6254387375448447</v>
      </c>
      <c r="O48" s="152">
        <f t="shared" si="26"/>
        <v>2.5658840617013845</v>
      </c>
      <c r="P48" s="52">
        <f t="shared" si="27"/>
        <v>-2.2683704247904946E-2</v>
      </c>
    </row>
    <row r="49" spans="1:16" ht="20.100000000000001" customHeight="1" x14ac:dyDescent="0.25">
      <c r="A49" s="38" t="s">
        <v>183</v>
      </c>
      <c r="B49" s="19">
        <v>1388.01</v>
      </c>
      <c r="C49" s="140">
        <v>1037.24</v>
      </c>
      <c r="D49" s="247">
        <f t="shared" si="13"/>
        <v>3.6742585708015403E-3</v>
      </c>
      <c r="E49" s="215">
        <f t="shared" si="14"/>
        <v>2.0440089770547361E-3</v>
      </c>
      <c r="F49" s="52">
        <f t="shared" si="21"/>
        <v>-0.25271431762019003</v>
      </c>
      <c r="H49" s="19">
        <v>160.37200000000004</v>
      </c>
      <c r="I49" s="140">
        <v>195.31800000000004</v>
      </c>
      <c r="J49" s="247">
        <f t="shared" si="15"/>
        <v>3.0416191370212712E-3</v>
      </c>
      <c r="K49" s="215">
        <f t="shared" si="16"/>
        <v>3.1938236325779303E-3</v>
      </c>
      <c r="L49" s="52">
        <f t="shared" si="20"/>
        <v>0.21790586885491225</v>
      </c>
      <c r="N49" s="27">
        <f t="shared" ref="N49" si="28">(H49/B49)*10</f>
        <v>1.1554095431589113</v>
      </c>
      <c r="O49" s="152">
        <f t="shared" ref="O49" si="29">(I49/C49)*10</f>
        <v>1.8830550306582858</v>
      </c>
      <c r="P49" s="52">
        <f t="shared" ref="P49" si="30">(O49-N49)/N49</f>
        <v>0.62977278646148116</v>
      </c>
    </row>
    <row r="50" spans="1:16" ht="20.100000000000001" customHeight="1" x14ac:dyDescent="0.25">
      <c r="A50" s="38" t="s">
        <v>187</v>
      </c>
      <c r="B50" s="19">
        <v>521.86999999999989</v>
      </c>
      <c r="C50" s="140">
        <v>782.51999999999987</v>
      </c>
      <c r="D50" s="247">
        <f t="shared" si="13"/>
        <v>1.381463620827083E-3</v>
      </c>
      <c r="E50" s="215">
        <f t="shared" si="14"/>
        <v>1.5420518922572132E-3</v>
      </c>
      <c r="F50" s="52">
        <f t="shared" ref="F50" si="31">(C50-B50)/B50</f>
        <v>0.49945388698334842</v>
      </c>
      <c r="H50" s="19">
        <v>132.22800000000001</v>
      </c>
      <c r="I50" s="140">
        <v>174.92699999999999</v>
      </c>
      <c r="J50" s="247">
        <f t="shared" si="15"/>
        <v>2.507839368780389E-3</v>
      </c>
      <c r="K50" s="215">
        <f t="shared" si="16"/>
        <v>2.8603917026385661E-3</v>
      </c>
      <c r="L50" s="52">
        <f t="shared" si="20"/>
        <v>0.32291950267719377</v>
      </c>
      <c r="N50" s="27">
        <f t="shared" si="17"/>
        <v>2.5337344549408862</v>
      </c>
      <c r="O50" s="152">
        <f t="shared" si="18"/>
        <v>2.2354316822573228</v>
      </c>
      <c r="P50" s="52">
        <f t="shared" ref="P50" si="32">(O50-N50)/N50</f>
        <v>-0.11773245302082101</v>
      </c>
    </row>
    <row r="51" spans="1:16" ht="20.100000000000001" customHeight="1" x14ac:dyDescent="0.25">
      <c r="A51" s="38" t="s">
        <v>185</v>
      </c>
      <c r="B51" s="19">
        <v>534.34</v>
      </c>
      <c r="C51" s="140">
        <v>533.61</v>
      </c>
      <c r="D51" s="247">
        <f t="shared" si="13"/>
        <v>1.4144734726133782E-3</v>
      </c>
      <c r="E51" s="215">
        <f t="shared" si="14"/>
        <v>1.0515441269582525E-3</v>
      </c>
      <c r="F51" s="52">
        <f t="shared" ref="F51:F52" si="33">(C51-B51)/B51</f>
        <v>-1.3661713515739382E-3</v>
      </c>
      <c r="H51" s="19">
        <v>153.45699999999999</v>
      </c>
      <c r="I51" s="140">
        <v>142.15800000000002</v>
      </c>
      <c r="J51" s="247">
        <f t="shared" si="15"/>
        <v>2.9104690838168325E-3</v>
      </c>
      <c r="K51" s="215">
        <f t="shared" si="16"/>
        <v>2.3245557499053512E-3</v>
      </c>
      <c r="L51" s="52">
        <f t="shared" ref="L51:L52" si="34">(I51-H51)/H51</f>
        <v>-7.3629746443629018E-2</v>
      </c>
      <c r="N51" s="27">
        <f t="shared" si="17"/>
        <v>2.8718980424448848</v>
      </c>
      <c r="O51" s="152">
        <f t="shared" si="18"/>
        <v>2.6640805082363528</v>
      </c>
      <c r="P51" s="52">
        <f t="shared" ref="P51:P52" si="35">(O51-N51)/N51</f>
        <v>-7.236243457710434E-2</v>
      </c>
    </row>
    <row r="52" spans="1:16" ht="20.100000000000001" customHeight="1" x14ac:dyDescent="0.25">
      <c r="A52" s="38" t="s">
        <v>189</v>
      </c>
      <c r="B52" s="19">
        <v>224.03</v>
      </c>
      <c r="C52" s="140">
        <v>260.68</v>
      </c>
      <c r="D52" s="247">
        <f t="shared" si="13"/>
        <v>5.9303906140205701E-4</v>
      </c>
      <c r="E52" s="215">
        <f t="shared" si="14"/>
        <v>5.1370199774269086E-4</v>
      </c>
      <c r="F52" s="52">
        <f t="shared" si="33"/>
        <v>0.16359416149622821</v>
      </c>
      <c r="H52" s="19">
        <v>71.520000000000024</v>
      </c>
      <c r="I52" s="140">
        <v>107.01000000000002</v>
      </c>
      <c r="J52" s="247">
        <f t="shared" si="15"/>
        <v>1.356450007979955E-3</v>
      </c>
      <c r="K52" s="215">
        <f t="shared" si="16"/>
        <v>1.7498185877500502E-3</v>
      </c>
      <c r="L52" s="52">
        <f t="shared" si="34"/>
        <v>0.49622483221476488</v>
      </c>
      <c r="N52" s="27">
        <f t="shared" si="17"/>
        <v>3.1924295853233953</v>
      </c>
      <c r="O52" s="152">
        <f t="shared" si="18"/>
        <v>4.1050329906398657</v>
      </c>
      <c r="P52" s="52">
        <f t="shared" si="35"/>
        <v>0.28586485024195862</v>
      </c>
    </row>
    <row r="53" spans="1:16" ht="20.100000000000001" customHeight="1" x14ac:dyDescent="0.25">
      <c r="A53" s="38" t="s">
        <v>186</v>
      </c>
      <c r="B53" s="19">
        <v>885.07999999999993</v>
      </c>
      <c r="C53" s="140">
        <v>366.27000000000004</v>
      </c>
      <c r="D53" s="247">
        <f t="shared" si="13"/>
        <v>2.3429318058551646E-3</v>
      </c>
      <c r="E53" s="215">
        <f t="shared" si="14"/>
        <v>7.2178007792395038E-4</v>
      </c>
      <c r="F53" s="52">
        <f t="shared" si="19"/>
        <v>-0.586173001310616</v>
      </c>
      <c r="H53" s="19">
        <v>211.523</v>
      </c>
      <c r="I53" s="140">
        <v>100.56199999999995</v>
      </c>
      <c r="J53" s="247">
        <f t="shared" si="15"/>
        <v>4.0117502102620791E-3</v>
      </c>
      <c r="K53" s="215">
        <f t="shared" si="16"/>
        <v>1.6443814299721561E-3</v>
      </c>
      <c r="L53" s="52">
        <f t="shared" si="20"/>
        <v>-0.52458125121145238</v>
      </c>
      <c r="N53" s="27">
        <f t="shared" si="17"/>
        <v>2.3898743616396261</v>
      </c>
      <c r="O53" s="152">
        <f t="shared" si="18"/>
        <v>2.7455702077702226</v>
      </c>
      <c r="P53" s="52">
        <f t="shared" si="8"/>
        <v>0.14883453784849324</v>
      </c>
    </row>
    <row r="54" spans="1:16" ht="20.100000000000001" customHeight="1" x14ac:dyDescent="0.25">
      <c r="A54" s="38" t="s">
        <v>203</v>
      </c>
      <c r="B54" s="19">
        <v>114.53999999999999</v>
      </c>
      <c r="C54" s="140">
        <v>118.57</v>
      </c>
      <c r="D54" s="247">
        <f t="shared" si="13"/>
        <v>3.0320356243802881E-4</v>
      </c>
      <c r="E54" s="215">
        <f t="shared" si="14"/>
        <v>2.3365676642761563E-4</v>
      </c>
      <c r="F54" s="52">
        <f t="shared" si="19"/>
        <v>3.5184215121355E-2</v>
      </c>
      <c r="H54" s="19">
        <v>27.640999999999998</v>
      </c>
      <c r="I54" s="140">
        <v>83.548000000000002</v>
      </c>
      <c r="J54" s="247">
        <f t="shared" si="15"/>
        <v>5.2423985836932215E-4</v>
      </c>
      <c r="K54" s="215">
        <f t="shared" si="16"/>
        <v>1.366169922150651E-3</v>
      </c>
      <c r="L54" s="52">
        <f t="shared" si="20"/>
        <v>2.0226113382294422</v>
      </c>
      <c r="N54" s="27">
        <f t="shared" ref="N54" si="36">(H54/B54)*10</f>
        <v>2.4132180897503055</v>
      </c>
      <c r="O54" s="152">
        <f t="shared" ref="O54" si="37">(I54/C54)*10</f>
        <v>7.0463017626718401</v>
      </c>
      <c r="P54" s="52">
        <f t="shared" ref="P54" si="38">(O54-N54)/N54</f>
        <v>1.919877731979424</v>
      </c>
    </row>
    <row r="55" spans="1:16" ht="20.100000000000001" customHeight="1" x14ac:dyDescent="0.25">
      <c r="A55" s="38" t="s">
        <v>184</v>
      </c>
      <c r="B55" s="19">
        <v>353.54000000000008</v>
      </c>
      <c r="C55" s="140">
        <v>219.66000000000003</v>
      </c>
      <c r="D55" s="247">
        <f t="shared" si="13"/>
        <v>9.3587032883133184E-4</v>
      </c>
      <c r="E55" s="215">
        <f t="shared" si="14"/>
        <v>4.3286704321067774E-4</v>
      </c>
      <c r="F55" s="52">
        <f>(C55-B55)/B55</f>
        <v>-0.37868416586524867</v>
      </c>
      <c r="H55" s="19">
        <v>61.007000000000005</v>
      </c>
      <c r="I55" s="140">
        <v>51.905000000000001</v>
      </c>
      <c r="J55" s="247">
        <f t="shared" si="15"/>
        <v>1.157060201857286E-3</v>
      </c>
      <c r="K55" s="215">
        <f t="shared" si="16"/>
        <v>8.487462274288977E-4</v>
      </c>
      <c r="L55" s="52">
        <f t="shared" si="20"/>
        <v>-0.14919599390233912</v>
      </c>
      <c r="N55" s="27">
        <f t="shared" si="17"/>
        <v>1.7256038920631325</v>
      </c>
      <c r="O55" s="152">
        <f t="shared" si="18"/>
        <v>2.362970044614404</v>
      </c>
      <c r="P55" s="52">
        <f>(O55-N55)/N55</f>
        <v>0.36935831883714421</v>
      </c>
    </row>
    <row r="56" spans="1:16" ht="20.100000000000001" customHeight="1" x14ac:dyDescent="0.25">
      <c r="A56" s="38" t="s">
        <v>223</v>
      </c>
      <c r="B56" s="19">
        <v>141.1</v>
      </c>
      <c r="C56" s="140">
        <v>149.49</v>
      </c>
      <c r="D56" s="247">
        <f t="shared" si="13"/>
        <v>3.7351163488742685E-4</v>
      </c>
      <c r="E56" s="215">
        <f t="shared" si="14"/>
        <v>2.9458842888811895E-4</v>
      </c>
      <c r="F56" s="52">
        <f>(C56-B56)/B56</f>
        <v>5.9461374911410451E-2</v>
      </c>
      <c r="H56" s="19">
        <v>58.372</v>
      </c>
      <c r="I56" s="140">
        <v>46.888999999999996</v>
      </c>
      <c r="J56" s="247">
        <f t="shared" si="15"/>
        <v>1.1070847296673085E-3</v>
      </c>
      <c r="K56" s="215">
        <f t="shared" si="16"/>
        <v>7.667250141202886E-4</v>
      </c>
      <c r="L56" s="52">
        <f t="shared" si="20"/>
        <v>-0.19672103063112459</v>
      </c>
      <c r="N56" s="27">
        <f t="shared" ref="N56" si="39">(H56/B56)*10</f>
        <v>4.1369241672572645</v>
      </c>
      <c r="O56" s="152">
        <f t="shared" ref="O56" si="40">(I56/C56)*10</f>
        <v>3.1365977657368385</v>
      </c>
      <c r="P56" s="52">
        <f>(O56-N56)/N56</f>
        <v>-0.24180438438726121</v>
      </c>
    </row>
    <row r="57" spans="1:16" ht="20.100000000000001" customHeight="1" thickBot="1" x14ac:dyDescent="0.3">
      <c r="A57" s="8" t="s">
        <v>17</v>
      </c>
      <c r="B57" s="19">
        <f>B58-SUM(B35:B56)</f>
        <v>300.0899999999092</v>
      </c>
      <c r="C57" s="140">
        <f>C58-SUM(C35:C56)</f>
        <v>219.35000000003492</v>
      </c>
      <c r="D57" s="247">
        <f t="shared" si="13"/>
        <v>7.9438062730924168E-4</v>
      </c>
      <c r="E57" s="215">
        <f t="shared" si="14"/>
        <v>4.3225615008775961E-4</v>
      </c>
      <c r="F57" s="52">
        <f t="shared" si="19"/>
        <v>-0.26905261754773135</v>
      </c>
      <c r="H57" s="196">
        <f>H58-SUM(H35:H56)</f>
        <v>105.24999999998545</v>
      </c>
      <c r="I57" s="142">
        <f>I58-SUM(I35:I56)</f>
        <v>77.805000000000291</v>
      </c>
      <c r="J57" s="247">
        <f t="shared" si="15"/>
        <v>1.9961739840585915E-3</v>
      </c>
      <c r="K57" s="215">
        <f t="shared" si="16"/>
        <v>1.2722608655255877E-3</v>
      </c>
      <c r="L57" s="52">
        <f t="shared" si="20"/>
        <v>-0.2607600950117715</v>
      </c>
      <c r="N57" s="27">
        <f t="shared" si="17"/>
        <v>3.5072811489892128</v>
      </c>
      <c r="O57" s="152">
        <f t="shared" si="18"/>
        <v>3.5470708912691089</v>
      </c>
      <c r="P57" s="52">
        <f t="shared" si="8"/>
        <v>1.1344896684819049E-2</v>
      </c>
    </row>
    <row r="58" spans="1:16" ht="26.25" customHeight="1" thickBot="1" x14ac:dyDescent="0.3">
      <c r="A58" s="12" t="s">
        <v>18</v>
      </c>
      <c r="B58" s="17">
        <v>377766.00999999989</v>
      </c>
      <c r="C58" s="145">
        <v>507453.74</v>
      </c>
      <c r="D58" s="253">
        <f>SUM(D35:D57)</f>
        <v>0.99999999999999978</v>
      </c>
      <c r="E58" s="254">
        <f>SUM(E35:E57)</f>
        <v>1.0000000000000002</v>
      </c>
      <c r="F58" s="57">
        <f t="shared" si="19"/>
        <v>0.34330174384932127</v>
      </c>
      <c r="G58" s="1"/>
      <c r="H58" s="17">
        <v>52725.864999999998</v>
      </c>
      <c r="I58" s="145">
        <v>61154.911000000007</v>
      </c>
      <c r="J58" s="253">
        <f>SUM(J35:J57)</f>
        <v>0.99999999999999989</v>
      </c>
      <c r="K58" s="254">
        <f>SUM(K35:K57)</f>
        <v>0.99999999999999989</v>
      </c>
      <c r="L58" s="57">
        <f t="shared" si="20"/>
        <v>0.15986548537420883</v>
      </c>
      <c r="M58" s="1"/>
      <c r="N58" s="29">
        <f t="shared" si="17"/>
        <v>1.3957281386962266</v>
      </c>
      <c r="O58" s="146">
        <f t="shared" si="18"/>
        <v>1.2051327279605824</v>
      </c>
      <c r="P58" s="57">
        <f t="shared" si="8"/>
        <v>-0.13655625723336254</v>
      </c>
    </row>
    <row r="60" spans="1:16" ht="15.75" thickBot="1" x14ac:dyDescent="0.3"/>
    <row r="61" spans="1:16" x14ac:dyDescent="0.25">
      <c r="A61" s="375" t="s">
        <v>15</v>
      </c>
      <c r="B61" s="360" t="s">
        <v>1</v>
      </c>
      <c r="C61" s="362"/>
      <c r="D61" s="360" t="s">
        <v>104</v>
      </c>
      <c r="E61" s="362"/>
      <c r="F61" s="130" t="s">
        <v>0</v>
      </c>
      <c r="H61" s="373" t="s">
        <v>19</v>
      </c>
      <c r="I61" s="374"/>
      <c r="J61" s="360" t="s">
        <v>104</v>
      </c>
      <c r="K61" s="361"/>
      <c r="L61" s="130" t="s">
        <v>0</v>
      </c>
      <c r="N61" s="371" t="s">
        <v>22</v>
      </c>
      <c r="O61" s="362"/>
      <c r="P61" s="130" t="s">
        <v>0</v>
      </c>
    </row>
    <row r="62" spans="1:16" x14ac:dyDescent="0.25">
      <c r="A62" s="376"/>
      <c r="B62" s="365" t="str">
        <f>B5</f>
        <v>jan-dez</v>
      </c>
      <c r="C62" s="367"/>
      <c r="D62" s="365" t="str">
        <f>B5</f>
        <v>jan-dez</v>
      </c>
      <c r="E62" s="367"/>
      <c r="F62" s="131" t="str">
        <f>F33</f>
        <v>2024/2023</v>
      </c>
      <c r="H62" s="368" t="str">
        <f>B5</f>
        <v>jan-dez</v>
      </c>
      <c r="I62" s="367"/>
      <c r="J62" s="365" t="str">
        <f>B5</f>
        <v>jan-dez</v>
      </c>
      <c r="K62" s="366"/>
      <c r="L62" s="131" t="str">
        <f>L33</f>
        <v>2024/2023</v>
      </c>
      <c r="N62" s="368" t="str">
        <f>B5</f>
        <v>jan-dez</v>
      </c>
      <c r="O62" s="366"/>
      <c r="P62" s="131" t="str">
        <f>P33</f>
        <v>2024/2023</v>
      </c>
    </row>
    <row r="63" spans="1:16" ht="19.5" customHeight="1" thickBot="1" x14ac:dyDescent="0.3">
      <c r="A63" s="377"/>
      <c r="B63" s="99">
        <f>B6</f>
        <v>2023</v>
      </c>
      <c r="C63" s="134">
        <f>C6</f>
        <v>2024</v>
      </c>
      <c r="D63" s="99">
        <f>B6</f>
        <v>2023</v>
      </c>
      <c r="E63" s="134">
        <f>C6</f>
        <v>2024</v>
      </c>
      <c r="F63" s="132" t="s">
        <v>1</v>
      </c>
      <c r="H63" s="25">
        <f>B6</f>
        <v>2023</v>
      </c>
      <c r="I63" s="134">
        <f>C6</f>
        <v>2024</v>
      </c>
      <c r="J63" s="99">
        <f>B6</f>
        <v>2023</v>
      </c>
      <c r="K63" s="134">
        <f>C6</f>
        <v>2024</v>
      </c>
      <c r="L63" s="259">
        <v>1000</v>
      </c>
      <c r="N63" s="25">
        <f>B6</f>
        <v>2023</v>
      </c>
      <c r="O63" s="134">
        <f>C6</f>
        <v>2024</v>
      </c>
      <c r="P63" s="132"/>
    </row>
    <row r="64" spans="1:16" ht="20.100000000000001" customHeight="1" x14ac:dyDescent="0.25">
      <c r="A64" s="38" t="s">
        <v>164</v>
      </c>
      <c r="B64" s="39">
        <v>304392.58000000007</v>
      </c>
      <c r="C64" s="147">
        <v>323321.51999999996</v>
      </c>
      <c r="D64" s="247">
        <f>B64/$B$92</f>
        <v>0.42118496331920879</v>
      </c>
      <c r="E64" s="246">
        <f>C64/$C$92</f>
        <v>0.43918632571576671</v>
      </c>
      <c r="F64" s="61">
        <f t="shared" ref="F64:F83" si="41">(C64-B64)/B64</f>
        <v>6.218594421716811E-2</v>
      </c>
      <c r="H64" s="19">
        <v>30435.739000000009</v>
      </c>
      <c r="I64" s="147">
        <v>29433.281999999996</v>
      </c>
      <c r="J64" s="245">
        <f>H64/$H$92</f>
        <v>0.32493668639353324</v>
      </c>
      <c r="K64" s="246">
        <f>I64/$I$92</f>
        <v>0.30381364375778769</v>
      </c>
      <c r="L64" s="61">
        <f t="shared" ref="L64:L81" si="42">(I64-H64)/H64</f>
        <v>-3.2936837840540453E-2</v>
      </c>
      <c r="N64" s="41">
        <f t="shared" ref="N64:N74" si="43">(H64/B64)*10</f>
        <v>0.99988439271417195</v>
      </c>
      <c r="O64" s="149">
        <f t="shared" ref="O64:O74" si="44">(I64/C64)*10</f>
        <v>0.91034095101371526</v>
      </c>
      <c r="P64" s="61">
        <f t="shared" si="8"/>
        <v>-8.9553794771605841E-2</v>
      </c>
    </row>
    <row r="65" spans="1:16" ht="20.100000000000001" customHeight="1" x14ac:dyDescent="0.25">
      <c r="A65" s="38" t="s">
        <v>159</v>
      </c>
      <c r="B65" s="19">
        <v>59859.20999999997</v>
      </c>
      <c r="C65" s="140">
        <v>65361.959999999977</v>
      </c>
      <c r="D65" s="247">
        <f t="shared" ref="D65:D91" si="45">B65/$B$92</f>
        <v>8.2826589163792347E-2</v>
      </c>
      <c r="E65" s="215">
        <f t="shared" ref="E65:E91" si="46">C65/$C$92</f>
        <v>8.878493164940246E-2</v>
      </c>
      <c r="F65" s="52">
        <f t="shared" si="41"/>
        <v>9.1928209543694447E-2</v>
      </c>
      <c r="H65" s="19">
        <v>10929.606000000003</v>
      </c>
      <c r="I65" s="140">
        <v>12535.096000000003</v>
      </c>
      <c r="J65" s="214">
        <f t="shared" ref="J65:J92" si="47">H65/$H$92</f>
        <v>0.11668617467204852</v>
      </c>
      <c r="K65" s="215">
        <f t="shared" ref="K65:K92" si="48">I65/$I$92</f>
        <v>0.12938866928308135</v>
      </c>
      <c r="L65" s="52">
        <f t="shared" si="42"/>
        <v>0.14689367576470727</v>
      </c>
      <c r="N65" s="40">
        <f t="shared" si="43"/>
        <v>1.8258854401853966</v>
      </c>
      <c r="O65" s="143">
        <f t="shared" si="44"/>
        <v>1.9177968347338434</v>
      </c>
      <c r="P65" s="52">
        <f t="shared" si="8"/>
        <v>5.0337985355266533E-2</v>
      </c>
    </row>
    <row r="66" spans="1:16" ht="20.100000000000001" customHeight="1" x14ac:dyDescent="0.25">
      <c r="A66" s="38" t="s">
        <v>157</v>
      </c>
      <c r="B66" s="19">
        <v>27352.13</v>
      </c>
      <c r="C66" s="140">
        <v>29317.71</v>
      </c>
      <c r="D66" s="247">
        <f t="shared" si="45"/>
        <v>3.7846868247419917E-2</v>
      </c>
      <c r="E66" s="215">
        <f t="shared" si="46"/>
        <v>3.9823941608651325E-2</v>
      </c>
      <c r="F66" s="52">
        <f t="shared" si="41"/>
        <v>7.1862045113122747E-2</v>
      </c>
      <c r="H66" s="19">
        <v>7920.5799999999981</v>
      </c>
      <c r="I66" s="140">
        <v>9230.0670000000009</v>
      </c>
      <c r="J66" s="214">
        <f t="shared" si="47"/>
        <v>8.4561344789915893E-2</v>
      </c>
      <c r="K66" s="215">
        <f t="shared" si="48"/>
        <v>9.5273788611087026E-2</v>
      </c>
      <c r="L66" s="52">
        <f t="shared" si="42"/>
        <v>0.1653271603847197</v>
      </c>
      <c r="N66" s="40">
        <f t="shared" si="43"/>
        <v>2.8957817910341892</v>
      </c>
      <c r="O66" s="143">
        <f t="shared" si="44"/>
        <v>3.148290572490144</v>
      </c>
      <c r="P66" s="52">
        <f t="shared" si="8"/>
        <v>8.7198829082275123E-2</v>
      </c>
    </row>
    <row r="67" spans="1:16" ht="20.100000000000001" customHeight="1" x14ac:dyDescent="0.25">
      <c r="A67" s="38" t="s">
        <v>160</v>
      </c>
      <c r="B67" s="19">
        <v>33330.740000000005</v>
      </c>
      <c r="C67" s="140">
        <v>32891.35</v>
      </c>
      <c r="D67" s="247">
        <f t="shared" si="45"/>
        <v>4.6119411006346096E-2</v>
      </c>
      <c r="E67" s="215">
        <f t="shared" si="46"/>
        <v>4.4678223566223751E-2</v>
      </c>
      <c r="F67" s="52">
        <f t="shared" si="41"/>
        <v>-1.3182725616053128E-2</v>
      </c>
      <c r="H67" s="19">
        <v>6792.1640000000043</v>
      </c>
      <c r="I67" s="140">
        <v>6931.223</v>
      </c>
      <c r="J67" s="214">
        <f t="shared" si="47"/>
        <v>7.2514199954252692E-2</v>
      </c>
      <c r="K67" s="215">
        <f t="shared" si="48"/>
        <v>7.1544862558235431E-2</v>
      </c>
      <c r="L67" s="52">
        <f t="shared" si="42"/>
        <v>2.0473445576401801E-2</v>
      </c>
      <c r="N67" s="40">
        <f t="shared" si="43"/>
        <v>2.0378077414422853</v>
      </c>
      <c r="O67" s="143">
        <f t="shared" si="44"/>
        <v>2.1073087605099823</v>
      </c>
      <c r="P67" s="52">
        <f t="shared" si="8"/>
        <v>3.4105778309835424E-2</v>
      </c>
    </row>
    <row r="68" spans="1:16" ht="20.100000000000001" customHeight="1" x14ac:dyDescent="0.25">
      <c r="A68" s="38" t="s">
        <v>178</v>
      </c>
      <c r="B68" s="19">
        <v>101647.28000000001</v>
      </c>
      <c r="C68" s="140">
        <v>87933.089999999967</v>
      </c>
      <c r="D68" s="247">
        <f t="shared" si="45"/>
        <v>0.14064832295944055</v>
      </c>
      <c r="E68" s="215">
        <f t="shared" si="46"/>
        <v>0.11944460333458107</v>
      </c>
      <c r="F68" s="52">
        <f t="shared" si="41"/>
        <v>-0.13491939971241773</v>
      </c>
      <c r="H68" s="19">
        <v>7094.9250000000011</v>
      </c>
      <c r="I68" s="140">
        <v>6522.6610000000028</v>
      </c>
      <c r="J68" s="214">
        <f t="shared" si="47"/>
        <v>7.5746523510095753E-2</v>
      </c>
      <c r="K68" s="215">
        <f t="shared" si="48"/>
        <v>6.7327639690565821E-2</v>
      </c>
      <c r="L68" s="52">
        <f t="shared" si="42"/>
        <v>-8.0658216964943005E-2</v>
      </c>
      <c r="N68" s="40">
        <f t="shared" si="43"/>
        <v>0.69799457496550821</v>
      </c>
      <c r="O68" s="143">
        <f t="shared" si="44"/>
        <v>0.74177547951516376</v>
      </c>
      <c r="P68" s="52">
        <f t="shared" ref="P68:P74" si="49">(O68-N68)/N68</f>
        <v>6.27238464594356E-2</v>
      </c>
    </row>
    <row r="69" spans="1:16" ht="20.100000000000001" customHeight="1" x14ac:dyDescent="0.25">
      <c r="A69" s="38" t="s">
        <v>168</v>
      </c>
      <c r="B69" s="19">
        <v>34439.26999999999</v>
      </c>
      <c r="C69" s="140">
        <v>29674.660000000003</v>
      </c>
      <c r="D69" s="247">
        <f t="shared" si="45"/>
        <v>4.7653272861284332E-2</v>
      </c>
      <c r="E69" s="215">
        <f t="shared" si="46"/>
        <v>4.0308807444257459E-2</v>
      </c>
      <c r="F69" s="52">
        <f t="shared" si="41"/>
        <v>-0.13834817056226764</v>
      </c>
      <c r="H69" s="19">
        <v>6563.9680000000017</v>
      </c>
      <c r="I69" s="140">
        <v>5732.6629999999986</v>
      </c>
      <c r="J69" s="214">
        <f t="shared" si="47"/>
        <v>7.0077943943243418E-2</v>
      </c>
      <c r="K69" s="215">
        <f t="shared" si="48"/>
        <v>5.9173191574947381E-2</v>
      </c>
      <c r="L69" s="52">
        <f t="shared" si="42"/>
        <v>-0.12664671735145613</v>
      </c>
      <c r="N69" s="40">
        <f t="shared" si="43"/>
        <v>1.9059544525769576</v>
      </c>
      <c r="O69" s="143">
        <f t="shared" si="44"/>
        <v>1.9318378037018782</v>
      </c>
      <c r="P69" s="52">
        <f t="shared" si="49"/>
        <v>1.358025691008766E-2</v>
      </c>
    </row>
    <row r="70" spans="1:16" ht="20.100000000000001" customHeight="1" x14ac:dyDescent="0.25">
      <c r="A70" s="38" t="s">
        <v>162</v>
      </c>
      <c r="B70" s="19">
        <v>14471.690000000004</v>
      </c>
      <c r="C70" s="140">
        <v>14222.780000000004</v>
      </c>
      <c r="D70" s="247">
        <f t="shared" si="45"/>
        <v>2.0024332465058647E-2</v>
      </c>
      <c r="E70" s="215">
        <f t="shared" si="46"/>
        <v>1.9319624903605843E-2</v>
      </c>
      <c r="F70" s="52">
        <f t="shared" si="41"/>
        <v>-1.7199787999881134E-2</v>
      </c>
      <c r="H70" s="19">
        <v>3078.4430000000002</v>
      </c>
      <c r="I70" s="140">
        <v>3103.6590000000006</v>
      </c>
      <c r="J70" s="214">
        <f t="shared" si="47"/>
        <v>3.2865936577763641E-2</v>
      </c>
      <c r="K70" s="215">
        <f t="shared" si="48"/>
        <v>3.2036316907222646E-2</v>
      </c>
      <c r="L70" s="52">
        <f t="shared" si="42"/>
        <v>8.1911537748141985E-3</v>
      </c>
      <c r="N70" s="40">
        <f t="shared" si="43"/>
        <v>2.1272173464191115</v>
      </c>
      <c r="O70" s="143">
        <f t="shared" si="44"/>
        <v>2.1821746522128582</v>
      </c>
      <c r="P70" s="52">
        <f t="shared" si="49"/>
        <v>2.5835303518119589E-2</v>
      </c>
    </row>
    <row r="71" spans="1:16" ht="20.100000000000001" customHeight="1" x14ac:dyDescent="0.25">
      <c r="A71" s="38" t="s">
        <v>194</v>
      </c>
      <c r="B71" s="19">
        <v>21416.170000000002</v>
      </c>
      <c r="C71" s="140">
        <v>30439.499999999996</v>
      </c>
      <c r="D71" s="247">
        <f t="shared" si="45"/>
        <v>2.9633339866194958E-2</v>
      </c>
      <c r="E71" s="215">
        <f t="shared" si="46"/>
        <v>4.1347733864498352E-2</v>
      </c>
      <c r="F71" s="52">
        <f t="shared" si="41"/>
        <v>0.42133257253747958</v>
      </c>
      <c r="H71" s="19">
        <v>2079.2980000000007</v>
      </c>
      <c r="I71" s="140">
        <v>2907.7849999999999</v>
      </c>
      <c r="J71" s="214">
        <f t="shared" si="47"/>
        <v>2.2198909057036559E-2</v>
      </c>
      <c r="K71" s="215">
        <f t="shared" si="48"/>
        <v>3.0014483471949842E-2</v>
      </c>
      <c r="L71" s="52">
        <f t="shared" si="42"/>
        <v>0.39844553305971481</v>
      </c>
      <c r="N71" s="40">
        <f t="shared" si="43"/>
        <v>0.97090095941524579</v>
      </c>
      <c r="O71" s="143">
        <f t="shared" si="44"/>
        <v>0.95526700504278983</v>
      </c>
      <c r="P71" s="52">
        <f t="shared" si="49"/>
        <v>-1.6102522323051344E-2</v>
      </c>
    </row>
    <row r="72" spans="1:16" ht="20.100000000000001" customHeight="1" x14ac:dyDescent="0.25">
      <c r="A72" s="38" t="s">
        <v>192</v>
      </c>
      <c r="B72" s="19">
        <v>9977.4299999999967</v>
      </c>
      <c r="C72" s="140">
        <v>8354.6399999999976</v>
      </c>
      <c r="D72" s="247">
        <f t="shared" si="45"/>
        <v>1.3805669929831964E-2</v>
      </c>
      <c r="E72" s="215">
        <f t="shared" si="46"/>
        <v>1.1348590852467762E-2</v>
      </c>
      <c r="F72" s="52">
        <f t="shared" si="41"/>
        <v>-0.16264609223016344</v>
      </c>
      <c r="H72" s="19">
        <v>1890.2799999999993</v>
      </c>
      <c r="I72" s="140">
        <v>1666.9969999999998</v>
      </c>
      <c r="J72" s="214">
        <f t="shared" si="47"/>
        <v>2.0180923471448075E-2</v>
      </c>
      <c r="K72" s="215">
        <f t="shared" si="48"/>
        <v>1.7206930328167305E-2</v>
      </c>
      <c r="L72" s="52">
        <f t="shared" si="42"/>
        <v>-0.11812165393486654</v>
      </c>
      <c r="N72" s="40">
        <f t="shared" si="43"/>
        <v>1.8945560129211629</v>
      </c>
      <c r="O72" s="143">
        <f t="shared" si="44"/>
        <v>1.9952948301782008</v>
      </c>
      <c r="P72" s="52">
        <f t="shared" si="49"/>
        <v>5.3172783792077731E-2</v>
      </c>
    </row>
    <row r="73" spans="1:16" ht="20.100000000000001" customHeight="1" x14ac:dyDescent="0.25">
      <c r="A73" s="38" t="s">
        <v>167</v>
      </c>
      <c r="B73" s="19">
        <v>2595.62</v>
      </c>
      <c r="C73" s="140">
        <v>9272.3699999999972</v>
      </c>
      <c r="D73" s="247">
        <f t="shared" si="45"/>
        <v>3.5915333891864392E-3</v>
      </c>
      <c r="E73" s="215">
        <f t="shared" si="46"/>
        <v>1.2595196604844315E-2</v>
      </c>
      <c r="F73" s="52">
        <f t="shared" si="41"/>
        <v>2.5723141291868599</v>
      </c>
      <c r="H73" s="19">
        <v>454.584</v>
      </c>
      <c r="I73" s="140">
        <v>1381.9839999999999</v>
      </c>
      <c r="J73" s="214">
        <f t="shared" si="47"/>
        <v>4.8532095326326019E-3</v>
      </c>
      <c r="K73" s="215">
        <f t="shared" si="48"/>
        <v>1.4264994119750645E-2</v>
      </c>
      <c r="L73" s="52">
        <f t="shared" si="42"/>
        <v>2.0401069989264906</v>
      </c>
      <c r="N73" s="40">
        <f t="shared" si="43"/>
        <v>1.7513503517464035</v>
      </c>
      <c r="O73" s="143">
        <f t="shared" si="44"/>
        <v>1.4904323274416362</v>
      </c>
      <c r="P73" s="52">
        <f t="shared" si="49"/>
        <v>-0.1489810557005834</v>
      </c>
    </row>
    <row r="74" spans="1:16" ht="20.100000000000001" customHeight="1" x14ac:dyDescent="0.25">
      <c r="A74" s="38" t="s">
        <v>199</v>
      </c>
      <c r="B74" s="19">
        <v>41804.609999999993</v>
      </c>
      <c r="C74" s="140">
        <v>32204.039999999986</v>
      </c>
      <c r="D74" s="247">
        <f t="shared" si="45"/>
        <v>5.7844620027938332E-2</v>
      </c>
      <c r="E74" s="215">
        <f t="shared" si="46"/>
        <v>4.3744610630321097E-2</v>
      </c>
      <c r="F74" s="52">
        <f t="shared" si="41"/>
        <v>-0.22965338033293478</v>
      </c>
      <c r="H74" s="19">
        <v>1445.8140000000005</v>
      </c>
      <c r="I74" s="140">
        <v>1208.1030000000007</v>
      </c>
      <c r="J74" s="214">
        <f t="shared" si="47"/>
        <v>1.5435735281518214E-2</v>
      </c>
      <c r="K74" s="215">
        <f t="shared" si="48"/>
        <v>1.2470174901484478E-2</v>
      </c>
      <c r="L74" s="52">
        <f t="shared" si="42"/>
        <v>-0.1644132647767968</v>
      </c>
      <c r="N74" s="40">
        <f t="shared" si="43"/>
        <v>0.34585037391809204</v>
      </c>
      <c r="O74" s="143">
        <f t="shared" si="44"/>
        <v>0.37514019980101909</v>
      </c>
      <c r="P74" s="52">
        <f t="shared" si="49"/>
        <v>8.4689299453710537E-2</v>
      </c>
    </row>
    <row r="75" spans="1:16" ht="20.100000000000001" customHeight="1" x14ac:dyDescent="0.25">
      <c r="A75" s="38" t="s">
        <v>193</v>
      </c>
      <c r="B75" s="19">
        <v>3518.6200000000003</v>
      </c>
      <c r="C75" s="140">
        <v>4469.72</v>
      </c>
      <c r="D75" s="247">
        <f t="shared" si="45"/>
        <v>4.8686792418995047E-3</v>
      </c>
      <c r="E75" s="215">
        <f t="shared" si="46"/>
        <v>6.0714792624328787E-3</v>
      </c>
      <c r="F75" s="52">
        <f t="shared" si="41"/>
        <v>0.27030483541843103</v>
      </c>
      <c r="H75" s="19">
        <v>888.32</v>
      </c>
      <c r="I75" s="140">
        <v>1131.9750000000001</v>
      </c>
      <c r="J75" s="214">
        <f t="shared" si="47"/>
        <v>9.4838425726118687E-3</v>
      </c>
      <c r="K75" s="215">
        <f t="shared" si="48"/>
        <v>1.1684373132181515E-2</v>
      </c>
      <c r="L75" s="52">
        <f t="shared" si="42"/>
        <v>0.27428741894812686</v>
      </c>
      <c r="N75" s="40">
        <f t="shared" ref="N75:N79" si="50">(H75/B75)*10</f>
        <v>2.5246261318357766</v>
      </c>
      <c r="O75" s="143">
        <f t="shared" ref="O75:O79" si="51">(I75/C75)*10</f>
        <v>2.5325411882623521</v>
      </c>
      <c r="P75" s="52">
        <f t="shared" ref="P75:P79" si="52">(O75-N75)/N75</f>
        <v>3.1351400220277813E-3</v>
      </c>
    </row>
    <row r="76" spans="1:16" ht="20.100000000000001" customHeight="1" x14ac:dyDescent="0.25">
      <c r="A76" s="38" t="s">
        <v>180</v>
      </c>
      <c r="B76" s="19">
        <v>5703.7699999999995</v>
      </c>
      <c r="C76" s="140">
        <v>4826.5999999999995</v>
      </c>
      <c r="D76" s="247">
        <f t="shared" si="45"/>
        <v>7.8922494044736651E-3</v>
      </c>
      <c r="E76" s="215">
        <f t="shared" si="46"/>
        <v>6.5562500129892985E-3</v>
      </c>
      <c r="F76" s="52">
        <f t="shared" si="41"/>
        <v>-0.15378775792151508</v>
      </c>
      <c r="H76" s="19">
        <v>1206.4959999999999</v>
      </c>
      <c r="I76" s="140">
        <v>996.10399999999993</v>
      </c>
      <c r="J76" s="214">
        <f t="shared" si="47"/>
        <v>1.2880739067549898E-2</v>
      </c>
      <c r="K76" s="215">
        <f t="shared" si="48"/>
        <v>1.0281897404499687E-2</v>
      </c>
      <c r="L76" s="52">
        <f t="shared" si="42"/>
        <v>-0.17438267511869079</v>
      </c>
      <c r="N76" s="40">
        <f t="shared" si="50"/>
        <v>2.1152606083344874</v>
      </c>
      <c r="O76" s="143">
        <f t="shared" si="51"/>
        <v>2.0637798864625205</v>
      </c>
      <c r="P76" s="52">
        <f t="shared" si="52"/>
        <v>-2.4337767965386402E-2</v>
      </c>
    </row>
    <row r="77" spans="1:16" ht="20.100000000000001" customHeight="1" x14ac:dyDescent="0.25">
      <c r="A77" s="38" t="s">
        <v>200</v>
      </c>
      <c r="B77" s="19">
        <v>1096.1899999999998</v>
      </c>
      <c r="C77" s="140">
        <v>2327.2399999999998</v>
      </c>
      <c r="D77" s="247">
        <f t="shared" si="45"/>
        <v>1.5167871205693756E-3</v>
      </c>
      <c r="E77" s="215">
        <f t="shared" si="46"/>
        <v>3.161224729670827E-3</v>
      </c>
      <c r="F77" s="52">
        <f t="shared" si="41"/>
        <v>1.1230261177350642</v>
      </c>
      <c r="H77" s="19">
        <v>451.03399999999999</v>
      </c>
      <c r="I77" s="140">
        <v>941.47199999999998</v>
      </c>
      <c r="J77" s="214">
        <f t="shared" si="47"/>
        <v>4.8153091801326339E-3</v>
      </c>
      <c r="K77" s="215">
        <f t="shared" si="48"/>
        <v>9.7179797623632973E-3</v>
      </c>
      <c r="L77" s="52">
        <f t="shared" si="42"/>
        <v>1.0873637020712408</v>
      </c>
      <c r="N77" s="40">
        <f t="shared" si="50"/>
        <v>4.1145604320418911</v>
      </c>
      <c r="O77" s="143">
        <f t="shared" si="51"/>
        <v>4.0454443890617213</v>
      </c>
      <c r="P77" s="52">
        <f t="shared" si="52"/>
        <v>-1.6797916599287935E-2</v>
      </c>
    </row>
    <row r="78" spans="1:16" ht="20.100000000000001" customHeight="1" x14ac:dyDescent="0.25">
      <c r="A78" s="38" t="s">
        <v>179</v>
      </c>
      <c r="B78" s="19">
        <v>2585.1400000000008</v>
      </c>
      <c r="C78" s="140">
        <v>3571.63</v>
      </c>
      <c r="D78" s="247">
        <f t="shared" si="45"/>
        <v>3.5770323181827214E-3</v>
      </c>
      <c r="E78" s="215">
        <f t="shared" si="46"/>
        <v>4.851551658288023E-3</v>
      </c>
      <c r="F78" s="52">
        <f t="shared" si="41"/>
        <v>0.38160022281191697</v>
      </c>
      <c r="H78" s="19">
        <v>879.87300000000005</v>
      </c>
      <c r="I78" s="140">
        <v>912.91799999999989</v>
      </c>
      <c r="J78" s="214">
        <f t="shared" si="47"/>
        <v>9.3936610859732105E-3</v>
      </c>
      <c r="K78" s="215">
        <f t="shared" si="48"/>
        <v>9.4232421662005638E-3</v>
      </c>
      <c r="L78" s="52">
        <f t="shared" si="42"/>
        <v>3.7556556457579493E-2</v>
      </c>
      <c r="N78" s="40">
        <f t="shared" si="50"/>
        <v>3.4035796900748112</v>
      </c>
      <c r="O78" s="143">
        <f t="shared" si="51"/>
        <v>2.5560262401200569</v>
      </c>
      <c r="P78" s="52">
        <f t="shared" si="52"/>
        <v>-0.24901824758982652</v>
      </c>
    </row>
    <row r="79" spans="1:16" ht="20.100000000000001" customHeight="1" x14ac:dyDescent="0.25">
      <c r="A79" s="38" t="s">
        <v>204</v>
      </c>
      <c r="B79" s="19">
        <v>1651.1299999999997</v>
      </c>
      <c r="C79" s="140">
        <v>3281.2500000000005</v>
      </c>
      <c r="D79" s="247">
        <f t="shared" si="45"/>
        <v>2.2846520387758626E-3</v>
      </c>
      <c r="E79" s="215">
        <f t="shared" si="46"/>
        <v>4.457111704951962E-3</v>
      </c>
      <c r="F79" s="52">
        <f t="shared" si="41"/>
        <v>0.98727538110263946</v>
      </c>
      <c r="H79" s="19">
        <v>504.03300000000002</v>
      </c>
      <c r="I79" s="140">
        <v>896.49500000000012</v>
      </c>
      <c r="J79" s="214">
        <f t="shared" si="47"/>
        <v>5.3811347525680809E-3</v>
      </c>
      <c r="K79" s="215">
        <f t="shared" si="48"/>
        <v>9.2537221150070167E-3</v>
      </c>
      <c r="L79" s="52">
        <f t="shared" si="42"/>
        <v>0.77864346183682431</v>
      </c>
      <c r="N79" s="40">
        <f t="shared" si="50"/>
        <v>3.0526548484976961</v>
      </c>
      <c r="O79" s="143">
        <f t="shared" si="51"/>
        <v>2.732175238095238</v>
      </c>
      <c r="P79" s="52">
        <f t="shared" si="52"/>
        <v>-0.10498389968986367</v>
      </c>
    </row>
    <row r="80" spans="1:16" ht="20.100000000000001" customHeight="1" x14ac:dyDescent="0.25">
      <c r="A80" s="38" t="s">
        <v>224</v>
      </c>
      <c r="B80" s="19">
        <v>2738.4300000000003</v>
      </c>
      <c r="C80" s="140">
        <v>3172.5800000000004</v>
      </c>
      <c r="D80" s="247">
        <f t="shared" si="45"/>
        <v>3.7891381554117408E-3</v>
      </c>
      <c r="E80" s="215">
        <f t="shared" si="46"/>
        <v>4.3094989570732177E-3</v>
      </c>
      <c r="F80" s="52">
        <f t="shared" si="41"/>
        <v>0.15853974722742595</v>
      </c>
      <c r="H80" s="19">
        <v>684.98799999999994</v>
      </c>
      <c r="I80" s="140">
        <v>857.43600000000015</v>
      </c>
      <c r="J80" s="214">
        <f t="shared" si="47"/>
        <v>7.3130384952812691E-3</v>
      </c>
      <c r="K80" s="215">
        <f t="shared" si="48"/>
        <v>8.8505507285630784E-3</v>
      </c>
      <c r="L80" s="52">
        <f t="shared" si="42"/>
        <v>0.25175331538654722</v>
      </c>
      <c r="N80" s="40">
        <f t="shared" ref="N80" si="53">(H80/B80)*10</f>
        <v>2.5013894822945995</v>
      </c>
      <c r="O80" s="143">
        <f t="shared" ref="O80" si="54">(I80/C80)*10</f>
        <v>2.7026457961658967</v>
      </c>
      <c r="P80" s="52">
        <f t="shared" ref="P80" si="55">(O80-N80)/N80</f>
        <v>8.0457807668831663E-2</v>
      </c>
    </row>
    <row r="81" spans="1:16" ht="20.100000000000001" customHeight="1" x14ac:dyDescent="0.25">
      <c r="A81" s="38" t="s">
        <v>191</v>
      </c>
      <c r="B81" s="19">
        <v>6227.5499999999975</v>
      </c>
      <c r="C81" s="140">
        <v>6074.3099999999995</v>
      </c>
      <c r="D81" s="247">
        <f t="shared" si="45"/>
        <v>8.6169985428637477E-3</v>
      </c>
      <c r="E81" s="215">
        <f t="shared" si="46"/>
        <v>8.2510866896782463E-3</v>
      </c>
      <c r="F81" s="52">
        <f t="shared" si="41"/>
        <v>-2.4606787580990601E-2</v>
      </c>
      <c r="H81" s="19">
        <v>804.01300000000015</v>
      </c>
      <c r="I81" s="140">
        <v>762.84099999999978</v>
      </c>
      <c r="J81" s="214">
        <f t="shared" si="47"/>
        <v>8.5837679195936E-3</v>
      </c>
      <c r="K81" s="215">
        <f t="shared" si="48"/>
        <v>7.8741305104145197E-3</v>
      </c>
      <c r="L81" s="52">
        <f t="shared" si="42"/>
        <v>-5.1208127231774064E-2</v>
      </c>
      <c r="N81" s="40">
        <f t="shared" ref="N81" si="56">(H81/B81)*10</f>
        <v>1.2910582813465976</v>
      </c>
      <c r="O81" s="143">
        <f t="shared" ref="O81" si="57">(I81/C81)*10</f>
        <v>1.2558479893189511</v>
      </c>
      <c r="P81" s="52">
        <f t="shared" ref="P81" si="58">(O81-N81)/N81</f>
        <v>-2.7272426455389364E-2</v>
      </c>
    </row>
    <row r="82" spans="1:16" ht="20.100000000000001" customHeight="1" x14ac:dyDescent="0.25">
      <c r="A82" s="38" t="s">
        <v>196</v>
      </c>
      <c r="B82" s="19">
        <v>1889.07</v>
      </c>
      <c r="C82" s="140">
        <v>2727.6299999999997</v>
      </c>
      <c r="D82" s="247">
        <f t="shared" si="45"/>
        <v>2.6138872329194672E-3</v>
      </c>
      <c r="E82" s="215">
        <f t="shared" si="46"/>
        <v>3.7050976304085687E-3</v>
      </c>
      <c r="F82" s="52">
        <f t="shared" si="41"/>
        <v>0.44390096714256205</v>
      </c>
      <c r="H82" s="19">
        <v>347.94800000000004</v>
      </c>
      <c r="I82" s="140">
        <v>704.81499999999994</v>
      </c>
      <c r="J82" s="214">
        <f t="shared" si="47"/>
        <v>3.714747000467348E-3</v>
      </c>
      <c r="K82" s="215">
        <f t="shared" si="48"/>
        <v>7.2751796189478683E-3</v>
      </c>
      <c r="L82" s="52">
        <f t="shared" ref="L82:L84" si="59">(I82-H82)/H82</f>
        <v>1.0256331405842249</v>
      </c>
      <c r="N82" s="40">
        <f t="shared" ref="N82" si="60">(H82/B82)*10</f>
        <v>1.8419010412531036</v>
      </c>
      <c r="O82" s="143">
        <f t="shared" ref="O82" si="61">(I82/C82)*10</f>
        <v>2.5839831648720684</v>
      </c>
      <c r="P82" s="52">
        <f t="shared" ref="P82" si="62">(O82-N82)/N82</f>
        <v>0.4028892470325674</v>
      </c>
    </row>
    <row r="83" spans="1:16" ht="20.100000000000001" customHeight="1" x14ac:dyDescent="0.25">
      <c r="A83" s="38" t="s">
        <v>181</v>
      </c>
      <c r="B83" s="19">
        <v>2414.3200000000002</v>
      </c>
      <c r="C83" s="140">
        <v>4149.95</v>
      </c>
      <c r="D83" s="247">
        <f t="shared" si="45"/>
        <v>3.3406703955820211E-3</v>
      </c>
      <c r="E83" s="215">
        <f t="shared" si="46"/>
        <v>5.6371171717989766E-3</v>
      </c>
      <c r="F83" s="52">
        <f t="shared" si="41"/>
        <v>0.71888979091421168</v>
      </c>
      <c r="H83" s="19">
        <v>448.18600000000004</v>
      </c>
      <c r="I83" s="140">
        <v>688.30000000000007</v>
      </c>
      <c r="J83" s="214">
        <f t="shared" si="47"/>
        <v>4.7849034888875885E-3</v>
      </c>
      <c r="K83" s="215">
        <f t="shared" si="48"/>
        <v>7.1047099334177318E-3</v>
      </c>
      <c r="L83" s="52">
        <f t="shared" si="59"/>
        <v>0.53574631960837693</v>
      </c>
      <c r="N83" s="40">
        <f t="shared" ref="N83:N84" si="63">(H83/B83)*10</f>
        <v>1.8563653533914313</v>
      </c>
      <c r="O83" s="143">
        <f t="shared" ref="O83:O84" si="64">(I83/C83)*10</f>
        <v>1.6585741996891532</v>
      </c>
      <c r="P83" s="52">
        <f t="shared" ref="P83:P84" si="65">(O83-N83)/N83</f>
        <v>-0.10654753566744252</v>
      </c>
    </row>
    <row r="84" spans="1:16" ht="20.100000000000001" customHeight="1" x14ac:dyDescent="0.25">
      <c r="A84" s="38" t="s">
        <v>173</v>
      </c>
      <c r="B84" s="19">
        <v>7161.8800000000019</v>
      </c>
      <c r="C84" s="140">
        <v>1944.71</v>
      </c>
      <c r="D84" s="247">
        <f t="shared" si="45"/>
        <v>9.9098216030646183E-3</v>
      </c>
      <c r="E84" s="215">
        <f t="shared" si="46"/>
        <v>2.6416121001865537E-3</v>
      </c>
      <c r="F84" s="52">
        <f>(C84-B84)/B84</f>
        <v>-0.72846375532681373</v>
      </c>
      <c r="H84" s="19">
        <v>1814.2869999999998</v>
      </c>
      <c r="I84" s="140">
        <v>648.25299999999993</v>
      </c>
      <c r="J84" s="214">
        <f t="shared" si="47"/>
        <v>1.9369610376369174E-2</v>
      </c>
      <c r="K84" s="215">
        <f t="shared" si="48"/>
        <v>6.6913402999678106E-3</v>
      </c>
      <c r="L84" s="52">
        <f t="shared" si="59"/>
        <v>-0.6426954500583425</v>
      </c>
      <c r="N84" s="40">
        <f t="shared" si="63"/>
        <v>2.5332552346590549</v>
      </c>
      <c r="O84" s="143">
        <f t="shared" si="64"/>
        <v>3.3334173218628993</v>
      </c>
      <c r="P84" s="52">
        <f t="shared" si="65"/>
        <v>0.31586319303966087</v>
      </c>
    </row>
    <row r="85" spans="1:16" ht="20.100000000000001" customHeight="1" x14ac:dyDescent="0.25">
      <c r="A85" s="38" t="s">
        <v>198</v>
      </c>
      <c r="B85" s="19">
        <v>1272.3999999999999</v>
      </c>
      <c r="C85" s="140">
        <v>1905.23</v>
      </c>
      <c r="D85" s="247">
        <f t="shared" si="45"/>
        <v>1.7606071321691254E-3</v>
      </c>
      <c r="E85" s="215">
        <f t="shared" si="46"/>
        <v>2.5879841321525716E-3</v>
      </c>
      <c r="F85" s="52">
        <f t="shared" ref="F85:F91" si="66">(C85-B85)/B85</f>
        <v>0.49735146180446416</v>
      </c>
      <c r="H85" s="19">
        <v>302.66500000000008</v>
      </c>
      <c r="I85" s="140">
        <v>636.005</v>
      </c>
      <c r="J85" s="214">
        <f t="shared" si="47"/>
        <v>3.2312986449022554E-3</v>
      </c>
      <c r="K85" s="215">
        <f t="shared" si="48"/>
        <v>6.5649150678531807E-3</v>
      </c>
      <c r="L85" s="52">
        <f t="shared" ref="L85:L90" si="67">(I85-H85)/H85</f>
        <v>1.1013496770356659</v>
      </c>
      <c r="N85" s="40">
        <f t="shared" ref="N85:N89" si="68">(H85/B85)*10</f>
        <v>2.3786938069789381</v>
      </c>
      <c r="O85" s="143">
        <f t="shared" ref="O85:O89" si="69">(I85/C85)*10</f>
        <v>3.3382058859035393</v>
      </c>
      <c r="P85" s="52">
        <f t="shared" ref="P85:P89" si="70">(O85-N85)/N85</f>
        <v>0.40337771768247477</v>
      </c>
    </row>
    <row r="86" spans="1:16" ht="20.100000000000001" customHeight="1" x14ac:dyDescent="0.25">
      <c r="A86" s="38" t="s">
        <v>214</v>
      </c>
      <c r="B86" s="19">
        <v>245.89</v>
      </c>
      <c r="C86" s="140">
        <v>1160.8999999999999</v>
      </c>
      <c r="D86" s="247">
        <f t="shared" si="45"/>
        <v>3.4023552949470783E-4</v>
      </c>
      <c r="E86" s="215">
        <f t="shared" si="46"/>
        <v>1.5769176314754229E-3</v>
      </c>
      <c r="F86" s="52">
        <f t="shared" si="66"/>
        <v>3.7212168042620681</v>
      </c>
      <c r="H86" s="19">
        <v>96.676000000000002</v>
      </c>
      <c r="I86" s="140">
        <v>476.59900000000016</v>
      </c>
      <c r="J86" s="214">
        <f t="shared" si="47"/>
        <v>1.0321280220526668E-3</v>
      </c>
      <c r="K86" s="215">
        <f t="shared" si="48"/>
        <v>4.9195084259145115E-3</v>
      </c>
      <c r="L86" s="52">
        <f t="shared" si="67"/>
        <v>3.929858496421037</v>
      </c>
      <c r="N86" s="40">
        <f t="shared" si="68"/>
        <v>3.9316767660335925</v>
      </c>
      <c r="O86" s="143">
        <f t="shared" si="69"/>
        <v>4.1054268240158516</v>
      </c>
      <c r="P86" s="52">
        <f t="shared" si="70"/>
        <v>4.4192355659375314E-2</v>
      </c>
    </row>
    <row r="87" spans="1:16" ht="20.100000000000001" customHeight="1" x14ac:dyDescent="0.25">
      <c r="A87" s="38" t="s">
        <v>172</v>
      </c>
      <c r="B87" s="19">
        <v>275.45999999999998</v>
      </c>
      <c r="C87" s="140">
        <v>251.2299999999999</v>
      </c>
      <c r="D87" s="247">
        <f t="shared" si="45"/>
        <v>3.8115124224088911E-4</v>
      </c>
      <c r="E87" s="215">
        <f t="shared" si="46"/>
        <v>3.4126024339354845E-4</v>
      </c>
      <c r="F87" s="52">
        <f t="shared" si="66"/>
        <v>-8.7961954548755092E-2</v>
      </c>
      <c r="H87" s="19">
        <v>411.84100000000001</v>
      </c>
      <c r="I87" s="140">
        <v>399.50400000000013</v>
      </c>
      <c r="J87" s="214">
        <f t="shared" si="47"/>
        <v>4.3968786123773466E-3</v>
      </c>
      <c r="K87" s="215">
        <f t="shared" si="48"/>
        <v>4.1237251739650125E-3</v>
      </c>
      <c r="L87" s="52">
        <f t="shared" si="67"/>
        <v>-2.9955735344465158E-2</v>
      </c>
      <c r="N87" s="40">
        <f t="shared" si="68"/>
        <v>14.951027372395266</v>
      </c>
      <c r="O87" s="143">
        <f t="shared" si="69"/>
        <v>15.901922541097811</v>
      </c>
      <c r="P87" s="52">
        <f t="shared" si="70"/>
        <v>6.3600657333971813E-2</v>
      </c>
    </row>
    <row r="88" spans="1:16" ht="20.100000000000001" customHeight="1" x14ac:dyDescent="0.25">
      <c r="A88" s="38" t="s">
        <v>225</v>
      </c>
      <c r="B88" s="19">
        <v>5675.5399999999991</v>
      </c>
      <c r="C88" s="140">
        <v>6659.26</v>
      </c>
      <c r="D88" s="247">
        <f t="shared" si="45"/>
        <v>7.8531878363023878E-3</v>
      </c>
      <c r="E88" s="215">
        <f t="shared" si="46"/>
        <v>9.0456581157541786E-3</v>
      </c>
      <c r="F88" s="52">
        <f t="shared" si="66"/>
        <v>0.17332623856056012</v>
      </c>
      <c r="H88" s="19">
        <v>270.09000000000003</v>
      </c>
      <c r="I88" s="140">
        <v>394.17200000000003</v>
      </c>
      <c r="J88" s="214">
        <f t="shared" si="47"/>
        <v>2.883522875131416E-3</v>
      </c>
      <c r="K88" s="215">
        <f t="shared" si="48"/>
        <v>4.0686876708922477E-3</v>
      </c>
      <c r="L88" s="52">
        <f t="shared" si="67"/>
        <v>0.45940982635417815</v>
      </c>
      <c r="N88" s="40">
        <f t="shared" si="68"/>
        <v>0.47588423304214234</v>
      </c>
      <c r="O88" s="143">
        <f t="shared" si="69"/>
        <v>0.59191561825187788</v>
      </c>
      <c r="P88" s="52">
        <f t="shared" si="70"/>
        <v>0.24382271391508845</v>
      </c>
    </row>
    <row r="89" spans="1:16" ht="20.100000000000001" customHeight="1" x14ac:dyDescent="0.25">
      <c r="A89" s="38" t="s">
        <v>226</v>
      </c>
      <c r="B89" s="19">
        <v>1314.11</v>
      </c>
      <c r="C89" s="140">
        <v>1291.72</v>
      </c>
      <c r="D89" s="247">
        <f t="shared" si="45"/>
        <v>1.8183208412879358E-3</v>
      </c>
      <c r="E89" s="215">
        <f t="shared" si="46"/>
        <v>1.7546180057967384E-3</v>
      </c>
      <c r="F89" s="52">
        <f t="shared" si="66"/>
        <v>-1.7038147491458003E-2</v>
      </c>
      <c r="H89" s="19">
        <v>389.21000000000004</v>
      </c>
      <c r="I89" s="140">
        <v>389.73399999999998</v>
      </c>
      <c r="J89" s="214">
        <f t="shared" si="47"/>
        <v>4.1552665342289548E-3</v>
      </c>
      <c r="K89" s="215">
        <f t="shared" si="48"/>
        <v>4.0228781362641663E-3</v>
      </c>
      <c r="L89" s="52">
        <f t="shared" si="67"/>
        <v>1.3463168983323759E-3</v>
      </c>
      <c r="N89" s="40">
        <f t="shared" si="68"/>
        <v>2.9617764114115266</v>
      </c>
      <c r="O89" s="143">
        <f t="shared" si="69"/>
        <v>3.0171709039110639</v>
      </c>
      <c r="P89" s="52">
        <f t="shared" si="70"/>
        <v>1.8703131095955131E-2</v>
      </c>
    </row>
    <row r="90" spans="1:16" ht="20.100000000000001" customHeight="1" x14ac:dyDescent="0.25">
      <c r="A90" s="38" t="s">
        <v>227</v>
      </c>
      <c r="B90" s="19">
        <v>1250.3699999999999</v>
      </c>
      <c r="C90" s="140">
        <v>1996.46</v>
      </c>
      <c r="D90" s="247">
        <f t="shared" si="45"/>
        <v>1.7301244418817269E-3</v>
      </c>
      <c r="E90" s="215">
        <f t="shared" si="46"/>
        <v>2.7119071190760818E-3</v>
      </c>
      <c r="F90" s="52">
        <f t="shared" si="66"/>
        <v>0.5966953781680624</v>
      </c>
      <c r="H90" s="19">
        <v>222.46399999999997</v>
      </c>
      <c r="I90" s="140">
        <v>314.80800000000005</v>
      </c>
      <c r="J90" s="214">
        <f t="shared" si="47"/>
        <v>2.3750602869163436E-3</v>
      </c>
      <c r="K90" s="215">
        <f t="shared" si="48"/>
        <v>3.2494835460109973E-3</v>
      </c>
      <c r="L90" s="52">
        <f t="shared" si="67"/>
        <v>0.4150963751438439</v>
      </c>
      <c r="N90" s="40">
        <f t="shared" ref="N90" si="71">(H90/B90)*10</f>
        <v>1.7791853611331045</v>
      </c>
      <c r="O90" s="143">
        <f t="shared" ref="O90" si="72">(I90/C90)*10</f>
        <v>1.5768309908538114</v>
      </c>
      <c r="P90" s="52">
        <f t="shared" ref="P90" si="73">(O90-N90)/N90</f>
        <v>-0.11373428238551846</v>
      </c>
    </row>
    <row r="91" spans="1:16" ht="20.100000000000001" customHeight="1" thickBot="1" x14ac:dyDescent="0.3">
      <c r="A91" s="8" t="s">
        <v>17</v>
      </c>
      <c r="B91" s="19">
        <f>B92-SUM(B64:B90)</f>
        <v>26398.640000000014</v>
      </c>
      <c r="C91" s="140">
        <f>C92-SUM(C64:C90)</f>
        <v>23378.989999999991</v>
      </c>
      <c r="D91" s="247">
        <f t="shared" si="45"/>
        <v>3.652753368717792E-2</v>
      </c>
      <c r="E91" s="215">
        <f t="shared" si="46"/>
        <v>3.1757034660252897E-2</v>
      </c>
      <c r="F91" s="52">
        <f t="shared" si="66"/>
        <v>-0.11438657445989724</v>
      </c>
      <c r="H91" s="196">
        <f>H92-SUM(H64:H90)</f>
        <v>5259.1499999999796</v>
      </c>
      <c r="I91" s="119">
        <f>I92-SUM(I64:I90)</f>
        <v>5074.4439999999595</v>
      </c>
      <c r="J91" s="214">
        <f t="shared" si="47"/>
        <v>5.6147503901467388E-2</v>
      </c>
      <c r="K91" s="215">
        <f t="shared" si="48"/>
        <v>5.2378981103256887E-2</v>
      </c>
      <c r="L91" s="52">
        <f t="shared" ref="L91" si="74">(I91-H91)/H91</f>
        <v>-3.5120884553591525E-2</v>
      </c>
      <c r="N91" s="40">
        <f t="shared" ref="N91:N92" si="75">(H91/B91)*10</f>
        <v>1.9922049014646119</v>
      </c>
      <c r="O91" s="143">
        <f t="shared" ref="O91:O92" si="76">(I91/C91)*10</f>
        <v>2.1705146372875652</v>
      </c>
      <c r="P91" s="52">
        <f>(O91-N91)/N91</f>
        <v>8.9503713042702118E-2</v>
      </c>
    </row>
    <row r="92" spans="1:16" ht="26.25" customHeight="1" thickBot="1" x14ac:dyDescent="0.3">
      <c r="A92" s="12" t="s">
        <v>18</v>
      </c>
      <c r="B92" s="17">
        <v>722705.24000000022</v>
      </c>
      <c r="C92" s="145">
        <v>736183.0299999998</v>
      </c>
      <c r="D92" s="243">
        <f>SUM(D64:D91)</f>
        <v>0.99999999999999956</v>
      </c>
      <c r="E92" s="244">
        <f>SUM(E64:E91)</f>
        <v>1</v>
      </c>
      <c r="F92" s="57">
        <f>(C92-B92)/B92</f>
        <v>1.8649082992672875E-2</v>
      </c>
      <c r="G92" s="1"/>
      <c r="H92" s="17">
        <v>93666.675000000032</v>
      </c>
      <c r="I92" s="145">
        <v>96879.39499999999</v>
      </c>
      <c r="J92" s="255">
        <f t="shared" si="47"/>
        <v>1</v>
      </c>
      <c r="K92" s="244">
        <f t="shared" si="48"/>
        <v>1</v>
      </c>
      <c r="L92" s="57">
        <f>(I92-H92)/H92</f>
        <v>3.4299498727802136E-2</v>
      </c>
      <c r="M92" s="1"/>
      <c r="N92" s="37">
        <f t="shared" si="75"/>
        <v>1.2960563977645991</v>
      </c>
      <c r="O92" s="150">
        <f t="shared" si="76"/>
        <v>1.3159688698610728</v>
      </c>
      <c r="P92" s="57">
        <f>(O92-N92)/N92</f>
        <v>1.5363893215463525E-2</v>
      </c>
    </row>
  </sheetData>
  <mergeCells count="33">
    <mergeCell ref="A61:A63"/>
    <mergeCell ref="B61:C61"/>
    <mergeCell ref="D61:E61"/>
    <mergeCell ref="H61:I61"/>
    <mergeCell ref="N61:O61"/>
    <mergeCell ref="B62:C62"/>
    <mergeCell ref="D62:E62"/>
    <mergeCell ref="H62:I62"/>
    <mergeCell ref="J62:K62"/>
    <mergeCell ref="N62:O62"/>
    <mergeCell ref="J61:K61"/>
    <mergeCell ref="A32:A34"/>
    <mergeCell ref="B32:C32"/>
    <mergeCell ref="D32:E32"/>
    <mergeCell ref="H32:I32"/>
    <mergeCell ref="N32:O32"/>
    <mergeCell ref="B33:C33"/>
    <mergeCell ref="D33:E33"/>
    <mergeCell ref="H33:I33"/>
    <mergeCell ref="J33:K33"/>
    <mergeCell ref="N33:O33"/>
    <mergeCell ref="J32:K32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7 D64:E70 D71 N7:O27 D28:E28 J28:K28 N35:O45 L53 J42:L45 J35:L41 J50:L52 J58:L58 J53:K57 D42:E47 D35:F41 D50:F53 F42:F45 P35:P45 J64:L74 D72:F74 N64:P74 D85:E86 D80:E84 J85:K86 J80:K82 D79:E79 D78:E78 J79:K79 J78:K78 D55:F55 D54:E54 L57 N55:O55 P55 D76:F77 D75:E75 D89:E89 D87:E87 J77:L77 J75:K75 J83:K84 J91:L92 J87:K87 N91:P92 D88:E88 J88:K90 J76:K76 P50:P53 N50:O53 J47:K47 J46:K46 D92:F92 D90:E90 D57:F58 D56:E56 N57:O58 P57:P58 F28:F29 J48:K48 D48:E48 J49:K49 D49:E49 D91:E9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44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F7:F29 L7:L29 P7:P29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F35:F58 L35:L58 P35:P58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F64:F92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L64:L92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P64:P92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47" t="s">
        <v>16</v>
      </c>
      <c r="B3" s="339"/>
      <c r="C3" s="339"/>
      <c r="D3" s="360" t="s">
        <v>1</v>
      </c>
      <c r="E3" s="362"/>
      <c r="F3" s="360" t="s">
        <v>104</v>
      </c>
      <c r="G3" s="362"/>
      <c r="H3" s="130" t="s">
        <v>0</v>
      </c>
      <c r="J3" s="364" t="s">
        <v>19</v>
      </c>
      <c r="K3" s="362"/>
      <c r="L3" s="358" t="s">
        <v>104</v>
      </c>
      <c r="M3" s="359"/>
      <c r="N3" s="130" t="s">
        <v>0</v>
      </c>
      <c r="P3" s="371" t="s">
        <v>22</v>
      </c>
      <c r="Q3" s="362"/>
      <c r="R3" s="130" t="s">
        <v>0</v>
      </c>
    </row>
    <row r="4" spans="1:18" x14ac:dyDescent="0.25">
      <c r="A4" s="363"/>
      <c r="B4" s="340"/>
      <c r="C4" s="340"/>
      <c r="D4" s="365" t="s">
        <v>206</v>
      </c>
      <c r="E4" s="367"/>
      <c r="F4" s="365" t="str">
        <f>D4</f>
        <v>jan-dez</v>
      </c>
      <c r="G4" s="367"/>
      <c r="H4" s="131" t="s">
        <v>149</v>
      </c>
      <c r="J4" s="368" t="str">
        <f>D4</f>
        <v>jan-dez</v>
      </c>
      <c r="K4" s="367"/>
      <c r="L4" s="369" t="str">
        <f>D4</f>
        <v>jan-dez</v>
      </c>
      <c r="M4" s="357"/>
      <c r="N4" s="131" t="str">
        <f>H4</f>
        <v>2024/2023</v>
      </c>
      <c r="P4" s="368" t="str">
        <f>D4</f>
        <v>jan-dez</v>
      </c>
      <c r="Q4" s="366"/>
      <c r="R4" s="131" t="str">
        <f>N4</f>
        <v>2024/2023</v>
      </c>
    </row>
    <row r="5" spans="1:18" ht="19.5" customHeight="1" thickBot="1" x14ac:dyDescent="0.3">
      <c r="A5" s="348"/>
      <c r="B5" s="372"/>
      <c r="C5" s="372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5499.4100000000053</v>
      </c>
      <c r="E6" s="147">
        <v>7862.6900000000078</v>
      </c>
      <c r="F6" s="248">
        <f>D6/D8</f>
        <v>0.33173080113138359</v>
      </c>
      <c r="G6" s="256">
        <f>E6/E8</f>
        <v>0.3969351541005125</v>
      </c>
      <c r="H6" s="165">
        <f>(E6-D6)/D6</f>
        <v>0.42973337139802276</v>
      </c>
      <c r="I6" s="1"/>
      <c r="J6" s="19">
        <v>2540.8969999999995</v>
      </c>
      <c r="K6" s="147">
        <v>3320.2929999999988</v>
      </c>
      <c r="L6" s="247">
        <f>J6/J8</f>
        <v>0.25812300095136564</v>
      </c>
      <c r="M6" s="246">
        <f>K6/K8</f>
        <v>0.28945412896902911</v>
      </c>
      <c r="N6" s="165">
        <f>(K6-J6)/J6</f>
        <v>0.30674049361308209</v>
      </c>
      <c r="P6" s="27">
        <f t="shared" ref="P6:Q8" si="0">(J6/D6)*10</f>
        <v>4.6203083603513777</v>
      </c>
      <c r="Q6" s="152">
        <f t="shared" si="0"/>
        <v>4.2228461251810714</v>
      </c>
      <c r="R6" s="165">
        <f>(Q6-P6)/P6</f>
        <v>-8.6025045120598623E-2</v>
      </c>
    </row>
    <row r="7" spans="1:18" ht="24" customHeight="1" thickBot="1" x14ac:dyDescent="0.3">
      <c r="A7" s="161" t="s">
        <v>21</v>
      </c>
      <c r="B7" s="1"/>
      <c r="C7" s="1"/>
      <c r="D7" s="117">
        <v>11078.520000000017</v>
      </c>
      <c r="E7" s="140">
        <v>11945.810000000005</v>
      </c>
      <c r="F7" s="248">
        <f>D7/D8</f>
        <v>0.66826919886861635</v>
      </c>
      <c r="G7" s="228">
        <f>E7/E8</f>
        <v>0.60306484589948739</v>
      </c>
      <c r="H7" s="55">
        <f t="shared" ref="H7:H8" si="1">(E7-D7)/D7</f>
        <v>7.8285727696478125E-2</v>
      </c>
      <c r="J7" s="19">
        <v>7302.8479999999963</v>
      </c>
      <c r="K7" s="140">
        <v>8150.5850000000028</v>
      </c>
      <c r="L7" s="247">
        <f>J7/J8</f>
        <v>0.74187699904863447</v>
      </c>
      <c r="M7" s="215">
        <f>K7/K8</f>
        <v>0.710545871030971</v>
      </c>
      <c r="N7" s="102">
        <f t="shared" ref="N7:N8" si="2">(K7-J7)/J7</f>
        <v>0.1160830678661266</v>
      </c>
      <c r="P7" s="27">
        <f t="shared" si="0"/>
        <v>6.5918985568469299</v>
      </c>
      <c r="Q7" s="152">
        <f t="shared" si="0"/>
        <v>6.8229655418929314</v>
      </c>
      <c r="R7" s="102">
        <f t="shared" ref="R7:R8" si="3">(Q7-P7)/P7</f>
        <v>3.505317672190128E-2</v>
      </c>
    </row>
    <row r="8" spans="1:18" ht="26.25" customHeight="1" thickBot="1" x14ac:dyDescent="0.3">
      <c r="A8" s="12" t="s">
        <v>12</v>
      </c>
      <c r="B8" s="162"/>
      <c r="C8" s="162"/>
      <c r="D8" s="163">
        <v>16577.930000000022</v>
      </c>
      <c r="E8" s="145">
        <v>19808.500000000015</v>
      </c>
      <c r="F8" s="257">
        <f>SUM(F6:F7)</f>
        <v>1</v>
      </c>
      <c r="G8" s="258">
        <f>SUM(G6:G7)</f>
        <v>0.99999999999999989</v>
      </c>
      <c r="H8" s="164">
        <f t="shared" si="1"/>
        <v>0.19487173609732869</v>
      </c>
      <c r="I8" s="1"/>
      <c r="J8" s="17">
        <v>9843.7449999999953</v>
      </c>
      <c r="K8" s="145">
        <v>11470.878000000001</v>
      </c>
      <c r="L8" s="243">
        <f>SUM(L6:L7)</f>
        <v>1</v>
      </c>
      <c r="M8" s="244">
        <f>SUM(M6:M7)</f>
        <v>1</v>
      </c>
      <c r="N8" s="164">
        <f t="shared" si="2"/>
        <v>0.16529613475359287</v>
      </c>
      <c r="O8" s="1"/>
      <c r="P8" s="29">
        <f t="shared" si="0"/>
        <v>5.9378613614606781</v>
      </c>
      <c r="Q8" s="146">
        <f t="shared" si="0"/>
        <v>5.7908867405406728</v>
      </c>
      <c r="R8" s="164">
        <f t="shared" si="3"/>
        <v>-2.4752113930098643E-2</v>
      </c>
    </row>
  </sheetData>
  <mergeCells count="11">
    <mergeCell ref="A3:C5"/>
    <mergeCell ref="D3:E3"/>
    <mergeCell ref="F3:G3"/>
    <mergeCell ref="J3:K3"/>
    <mergeCell ref="L3:M3"/>
    <mergeCell ref="P3:Q3"/>
    <mergeCell ref="D4:E4"/>
    <mergeCell ref="F4:G4"/>
    <mergeCell ref="J4:K4"/>
    <mergeCell ref="L4:M4"/>
    <mergeCell ref="P4:Q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workbookViewId="0">
      <selection activeCell="H84" sqref="H84:I84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75" t="s">
        <v>3</v>
      </c>
      <c r="B4" s="360" t="s">
        <v>1</v>
      </c>
      <c r="C4" s="362"/>
      <c r="D4" s="360" t="s">
        <v>104</v>
      </c>
      <c r="E4" s="362"/>
      <c r="F4" s="130" t="s">
        <v>0</v>
      </c>
      <c r="H4" s="373" t="s">
        <v>19</v>
      </c>
      <c r="I4" s="374"/>
      <c r="J4" s="360" t="s">
        <v>13</v>
      </c>
      <c r="K4" s="361"/>
      <c r="L4" s="130" t="s">
        <v>0</v>
      </c>
      <c r="N4" s="371" t="s">
        <v>22</v>
      </c>
      <c r="O4" s="362"/>
      <c r="P4" s="130" t="s">
        <v>0</v>
      </c>
    </row>
    <row r="5" spans="1:16" x14ac:dyDescent="0.25">
      <c r="A5" s="376"/>
      <c r="B5" s="365" t="s">
        <v>206</v>
      </c>
      <c r="C5" s="367"/>
      <c r="D5" s="365" t="str">
        <f>B5</f>
        <v>jan-dez</v>
      </c>
      <c r="E5" s="367"/>
      <c r="F5" s="131" t="s">
        <v>149</v>
      </c>
      <c r="H5" s="368" t="str">
        <f>B5</f>
        <v>jan-dez</v>
      </c>
      <c r="I5" s="367"/>
      <c r="J5" s="365" t="str">
        <f>B5</f>
        <v>jan-dez</v>
      </c>
      <c r="K5" s="366"/>
      <c r="L5" s="131" t="str">
        <f>F5</f>
        <v>2024/2023</v>
      </c>
      <c r="N5" s="368" t="str">
        <f>B5</f>
        <v>jan-dez</v>
      </c>
      <c r="O5" s="366"/>
      <c r="P5" s="131" t="str">
        <f>L5</f>
        <v>2024/2023</v>
      </c>
    </row>
    <row r="6" spans="1:16" ht="19.5" customHeight="1" thickBot="1" x14ac:dyDescent="0.3">
      <c r="A6" s="377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164</v>
      </c>
      <c r="B7" s="39">
        <v>1819.9900000000002</v>
      </c>
      <c r="C7" s="147">
        <v>1226.45</v>
      </c>
      <c r="D7" s="247">
        <f>B7/$B$33</f>
        <v>0.10978391150161694</v>
      </c>
      <c r="E7" s="246">
        <f>C7/$C$33</f>
        <v>6.1915339374510943E-2</v>
      </c>
      <c r="F7" s="52">
        <f>(C7-B7)/B7</f>
        <v>-0.32612267100368691</v>
      </c>
      <c r="H7" s="39">
        <v>1247.826</v>
      </c>
      <c r="I7" s="147">
        <v>1504.0210000000002</v>
      </c>
      <c r="J7" s="247">
        <f>H7/$H$33</f>
        <v>0.12676334057820476</v>
      </c>
      <c r="K7" s="246">
        <f>I7/$I$33</f>
        <v>0.13111646728349824</v>
      </c>
      <c r="L7" s="52">
        <f>(I7-H7)/H7</f>
        <v>0.20531308050962246</v>
      </c>
      <c r="N7" s="27">
        <f t="shared" ref="N7:N33" si="0">(H7/B7)*10</f>
        <v>6.8562244847499159</v>
      </c>
      <c r="O7" s="151">
        <f t="shared" ref="O7:O33" si="1">(I7/C7)*10</f>
        <v>12.263206816421379</v>
      </c>
      <c r="P7" s="61">
        <f>(O7-N7)/N7</f>
        <v>0.78862387655159827</v>
      </c>
    </row>
    <row r="8" spans="1:16" ht="20.100000000000001" customHeight="1" x14ac:dyDescent="0.25">
      <c r="A8" s="8" t="s">
        <v>157</v>
      </c>
      <c r="B8" s="19">
        <v>1868.9900000000002</v>
      </c>
      <c r="C8" s="140">
        <v>1794.7699999999998</v>
      </c>
      <c r="D8" s="247">
        <f t="shared" ref="D8:D32" si="2">B8/$B$33</f>
        <v>0.11273964843620407</v>
      </c>
      <c r="E8" s="215">
        <f t="shared" ref="E8:E32" si="3">C8/$C$33</f>
        <v>9.0606052957063879E-2</v>
      </c>
      <c r="F8" s="52">
        <f t="shared" ref="F8:F33" si="4">(C8-B8)/B8</f>
        <v>-3.9711287914863364E-2</v>
      </c>
      <c r="H8" s="19">
        <v>1072.9179999999999</v>
      </c>
      <c r="I8" s="140">
        <v>1210.527</v>
      </c>
      <c r="J8" s="247">
        <f t="shared" ref="J8:J32" si="5">H8/$H$33</f>
        <v>0.10899489980693323</v>
      </c>
      <c r="K8" s="215">
        <f t="shared" ref="K8:K32" si="6">I8/$I$33</f>
        <v>0.10553045721521925</v>
      </c>
      <c r="L8" s="52">
        <f t="shared" ref="L8:L31" si="7">(I8-H8)/H8</f>
        <v>0.12825677265177782</v>
      </c>
      <c r="N8" s="27">
        <f t="shared" si="0"/>
        <v>5.74062996591742</v>
      </c>
      <c r="O8" s="152">
        <f t="shared" si="1"/>
        <v>6.7447472378076316</v>
      </c>
      <c r="P8" s="52">
        <f t="shared" ref="P8:P64" si="8">(O8-N8)/N8</f>
        <v>0.17491412577569646</v>
      </c>
    </row>
    <row r="9" spans="1:16" ht="20.100000000000001" customHeight="1" x14ac:dyDescent="0.25">
      <c r="A9" s="8" t="s">
        <v>167</v>
      </c>
      <c r="B9" s="19">
        <v>424.01</v>
      </c>
      <c r="C9" s="140">
        <v>1651.7799999999997</v>
      </c>
      <c r="D9" s="247">
        <f t="shared" si="2"/>
        <v>2.5576775870087526E-2</v>
      </c>
      <c r="E9" s="215">
        <f t="shared" si="3"/>
        <v>8.3387434687129253E-2</v>
      </c>
      <c r="F9" s="52">
        <f t="shared" si="4"/>
        <v>2.8956156694417579</v>
      </c>
      <c r="H9" s="19">
        <v>164.25399999999999</v>
      </c>
      <c r="I9" s="140">
        <v>1094.7470000000001</v>
      </c>
      <c r="J9" s="247">
        <f t="shared" si="5"/>
        <v>1.6686129110414786E-2</v>
      </c>
      <c r="K9" s="215">
        <f t="shared" si="6"/>
        <v>9.543707116403817E-2</v>
      </c>
      <c r="L9" s="52">
        <f t="shared" si="7"/>
        <v>5.6649640191410873</v>
      </c>
      <c r="N9" s="27">
        <f t="shared" ref="N9:N15" si="9">(H9/B9)*10</f>
        <v>3.8738237305723922</v>
      </c>
      <c r="O9" s="152">
        <f t="shared" ref="O9:O15" si="10">(I9/C9)*10</f>
        <v>6.6276804417053139</v>
      </c>
      <c r="P9" s="52">
        <f t="shared" ref="P9:P15" si="11">(O9-N9)/N9</f>
        <v>0.71088849226653239</v>
      </c>
    </row>
    <row r="10" spans="1:16" ht="20.100000000000001" customHeight="1" x14ac:dyDescent="0.25">
      <c r="A10" s="8" t="s">
        <v>171</v>
      </c>
      <c r="B10" s="19">
        <v>96.960000000000022</v>
      </c>
      <c r="C10" s="140">
        <v>2377.7100000000009</v>
      </c>
      <c r="D10" s="247">
        <f t="shared" si="2"/>
        <v>5.8487398607666961E-3</v>
      </c>
      <c r="E10" s="215">
        <f t="shared" si="3"/>
        <v>0.12003483353105994</v>
      </c>
      <c r="F10" s="52">
        <f t="shared" si="4"/>
        <v>23.522586633663369</v>
      </c>
      <c r="H10" s="19">
        <v>64.106999999999999</v>
      </c>
      <c r="I10" s="140">
        <v>1090.6760000000004</v>
      </c>
      <c r="J10" s="247">
        <f t="shared" si="5"/>
        <v>6.5124604507735629E-3</v>
      </c>
      <c r="K10" s="215">
        <f t="shared" si="6"/>
        <v>9.5082172437018345E-2</v>
      </c>
      <c r="L10" s="52">
        <f t="shared" si="7"/>
        <v>16.013368274915383</v>
      </c>
      <c r="N10" s="27">
        <f t="shared" si="9"/>
        <v>6.6116955445544532</v>
      </c>
      <c r="O10" s="152">
        <f t="shared" si="10"/>
        <v>4.5870858935698635</v>
      </c>
      <c r="P10" s="52">
        <f t="shared" si="11"/>
        <v>-0.30621640656943216</v>
      </c>
    </row>
    <row r="11" spans="1:16" ht="20.100000000000001" customHeight="1" x14ac:dyDescent="0.25">
      <c r="A11" s="8" t="s">
        <v>159</v>
      </c>
      <c r="B11" s="19">
        <v>1226.4600000000003</v>
      </c>
      <c r="C11" s="140">
        <v>1023.7700000000004</v>
      </c>
      <c r="D11" s="247">
        <f t="shared" si="2"/>
        <v>7.3981492261096557E-2</v>
      </c>
      <c r="E11" s="215">
        <f t="shared" si="3"/>
        <v>5.1683368251003378E-2</v>
      </c>
      <c r="F11" s="52">
        <f t="shared" si="4"/>
        <v>-0.16526425647799339</v>
      </c>
      <c r="H11" s="19">
        <v>1579.9160000000004</v>
      </c>
      <c r="I11" s="140">
        <v>1069.9499999999998</v>
      </c>
      <c r="J11" s="247">
        <f t="shared" si="5"/>
        <v>0.16049948469815101</v>
      </c>
      <c r="K11" s="215">
        <f t="shared" si="6"/>
        <v>9.3275336029203654E-2</v>
      </c>
      <c r="L11" s="52">
        <f t="shared" si="7"/>
        <v>-0.32278045161894714</v>
      </c>
      <c r="N11" s="27">
        <f t="shared" si="9"/>
        <v>12.88192032353277</v>
      </c>
      <c r="O11" s="152">
        <f t="shared" si="10"/>
        <v>10.451077878820431</v>
      </c>
      <c r="P11" s="52">
        <f t="shared" si="11"/>
        <v>-0.18870186926025778</v>
      </c>
    </row>
    <row r="12" spans="1:16" ht="20.100000000000001" customHeight="1" x14ac:dyDescent="0.25">
      <c r="A12" s="8" t="s">
        <v>161</v>
      </c>
      <c r="B12" s="19">
        <v>889.71</v>
      </c>
      <c r="C12" s="140">
        <v>1867.1999999999998</v>
      </c>
      <c r="D12" s="247">
        <f t="shared" si="2"/>
        <v>5.3668340981051325E-2</v>
      </c>
      <c r="E12" s="215">
        <f t="shared" si="3"/>
        <v>9.4262564050786271E-2</v>
      </c>
      <c r="F12" s="52">
        <f t="shared" si="4"/>
        <v>1.098661361567252</v>
      </c>
      <c r="H12" s="19">
        <v>600.43000000000018</v>
      </c>
      <c r="I12" s="140">
        <v>822.82599999999979</v>
      </c>
      <c r="J12" s="247">
        <f t="shared" si="5"/>
        <v>6.0996094474206744E-2</v>
      </c>
      <c r="K12" s="215">
        <f t="shared" si="6"/>
        <v>7.1731736663924031E-2</v>
      </c>
      <c r="L12" s="52">
        <f t="shared" si="7"/>
        <v>0.37039455057208925</v>
      </c>
      <c r="N12" s="27">
        <f t="shared" si="9"/>
        <v>6.7486034775376256</v>
      </c>
      <c r="O12" s="152">
        <f t="shared" si="10"/>
        <v>4.4067373607540699</v>
      </c>
      <c r="P12" s="52">
        <f t="shared" si="11"/>
        <v>-0.34701492309902854</v>
      </c>
    </row>
    <row r="13" spans="1:16" ht="20.100000000000001" customHeight="1" x14ac:dyDescent="0.25">
      <c r="A13" s="8" t="s">
        <v>172</v>
      </c>
      <c r="B13" s="19">
        <v>113</v>
      </c>
      <c r="C13" s="140">
        <v>107.47000000000003</v>
      </c>
      <c r="D13" s="247">
        <f t="shared" si="2"/>
        <v>6.8162912981295024E-3</v>
      </c>
      <c r="E13" s="215">
        <f t="shared" si="3"/>
        <v>5.4254486710250665E-3</v>
      </c>
      <c r="F13" s="52">
        <f t="shared" si="4"/>
        <v>-4.8938053097344891E-2</v>
      </c>
      <c r="H13" s="19">
        <v>516.89100000000019</v>
      </c>
      <c r="I13" s="140">
        <v>538.49800000000005</v>
      </c>
      <c r="J13" s="247">
        <f t="shared" si="5"/>
        <v>5.2509588576298984E-2</v>
      </c>
      <c r="K13" s="215">
        <f t="shared" si="6"/>
        <v>4.6944793589470651E-2</v>
      </c>
      <c r="L13" s="52">
        <f t="shared" si="7"/>
        <v>4.180184990645968E-2</v>
      </c>
      <c r="N13" s="27">
        <f t="shared" si="9"/>
        <v>45.742566371681434</v>
      </c>
      <c r="O13" s="152">
        <f t="shared" si="10"/>
        <v>50.106820508048749</v>
      </c>
      <c r="P13" s="52">
        <f t="shared" si="11"/>
        <v>9.5409035446449325E-2</v>
      </c>
    </row>
    <row r="14" spans="1:16" ht="20.100000000000001" customHeight="1" x14ac:dyDescent="0.25">
      <c r="A14" s="8" t="s">
        <v>162</v>
      </c>
      <c r="B14" s="19">
        <v>694.2299999999999</v>
      </c>
      <c r="C14" s="140">
        <v>862.38000000000011</v>
      </c>
      <c r="D14" s="247">
        <f t="shared" si="2"/>
        <v>4.1876760246906584E-2</v>
      </c>
      <c r="E14" s="215">
        <f t="shared" si="3"/>
        <v>4.3535855819471447E-2</v>
      </c>
      <c r="F14" s="52">
        <f t="shared" si="4"/>
        <v>0.24221079469340165</v>
      </c>
      <c r="H14" s="19">
        <v>333.58800000000002</v>
      </c>
      <c r="I14" s="140">
        <v>374.13899999999995</v>
      </c>
      <c r="J14" s="247">
        <f t="shared" si="5"/>
        <v>3.3888321975020688E-2</v>
      </c>
      <c r="K14" s="215">
        <f t="shared" si="6"/>
        <v>3.2616422212841938E-2</v>
      </c>
      <c r="L14" s="52">
        <f t="shared" si="7"/>
        <v>0.12156012806216029</v>
      </c>
      <c r="N14" s="27">
        <f t="shared" si="9"/>
        <v>4.8051510306382621</v>
      </c>
      <c r="O14" s="152">
        <f t="shared" si="10"/>
        <v>4.3384470882905433</v>
      </c>
      <c r="P14" s="52">
        <f t="shared" si="11"/>
        <v>-9.7125759288720456E-2</v>
      </c>
    </row>
    <row r="15" spans="1:16" ht="20.100000000000001" customHeight="1" x14ac:dyDescent="0.25">
      <c r="A15" s="8" t="s">
        <v>160</v>
      </c>
      <c r="B15" s="19">
        <v>815.39</v>
      </c>
      <c r="C15" s="140">
        <v>712.57</v>
      </c>
      <c r="D15" s="247">
        <f t="shared" si="2"/>
        <v>4.9185272226387744E-2</v>
      </c>
      <c r="E15" s="215">
        <f t="shared" si="3"/>
        <v>3.5972940909205643E-2</v>
      </c>
      <c r="F15" s="52">
        <f t="shared" si="4"/>
        <v>-0.12609916726965004</v>
      </c>
      <c r="H15" s="19">
        <v>375.52699999999987</v>
      </c>
      <c r="I15" s="140">
        <v>373.58299999999997</v>
      </c>
      <c r="J15" s="247">
        <f t="shared" si="5"/>
        <v>3.8148793980339789E-2</v>
      </c>
      <c r="K15" s="215">
        <f t="shared" si="6"/>
        <v>3.2567951642411323E-2</v>
      </c>
      <c r="L15" s="52">
        <f t="shared" si="7"/>
        <v>-5.1767249758337052E-3</v>
      </c>
      <c r="N15" s="27">
        <f t="shared" si="9"/>
        <v>4.6054893977115228</v>
      </c>
      <c r="O15" s="152">
        <f t="shared" si="10"/>
        <v>5.2427550977447819</v>
      </c>
      <c r="P15" s="52">
        <f t="shared" si="11"/>
        <v>0.13837089720582524</v>
      </c>
    </row>
    <row r="16" spans="1:16" ht="20.100000000000001" customHeight="1" x14ac:dyDescent="0.25">
      <c r="A16" s="8" t="s">
        <v>168</v>
      </c>
      <c r="B16" s="19">
        <v>554.1</v>
      </c>
      <c r="C16" s="140">
        <v>493.22000000000014</v>
      </c>
      <c r="D16" s="247">
        <f t="shared" si="2"/>
        <v>3.3423955825606706E-2</v>
      </c>
      <c r="E16" s="215">
        <f t="shared" si="3"/>
        <v>2.4899411868642255E-2</v>
      </c>
      <c r="F16" s="52">
        <f t="shared" si="4"/>
        <v>-0.10987186428442497</v>
      </c>
      <c r="H16" s="19">
        <v>373.42000000000007</v>
      </c>
      <c r="I16" s="140">
        <v>335.51999999999992</v>
      </c>
      <c r="J16" s="247">
        <f t="shared" si="5"/>
        <v>3.793474942717432E-2</v>
      </c>
      <c r="K16" s="215">
        <f t="shared" si="6"/>
        <v>2.9249722645467928E-2</v>
      </c>
      <c r="L16" s="52">
        <f t="shared" si="7"/>
        <v>-0.10149429596700804</v>
      </c>
      <c r="N16" s="27">
        <f t="shared" ref="N16:N19" si="12">(H16/B16)*10</f>
        <v>6.7392167478794454</v>
      </c>
      <c r="O16" s="152">
        <f t="shared" ref="O16:O19" si="13">(I16/C16)*10</f>
        <v>6.8026438506143272</v>
      </c>
      <c r="P16" s="52">
        <f t="shared" ref="P16:P19" si="14">(O16-N16)/N16</f>
        <v>9.4116430896572269E-3</v>
      </c>
    </row>
    <row r="17" spans="1:16" ht="20.100000000000001" customHeight="1" x14ac:dyDescent="0.25">
      <c r="A17" s="8" t="s">
        <v>165</v>
      </c>
      <c r="B17" s="19">
        <v>958.54</v>
      </c>
      <c r="C17" s="140">
        <v>655.86</v>
      </c>
      <c r="D17" s="247">
        <f t="shared" si="2"/>
        <v>5.7820246556717282E-2</v>
      </c>
      <c r="E17" s="215">
        <f t="shared" si="3"/>
        <v>3.3110028523108764E-2</v>
      </c>
      <c r="F17" s="52">
        <f t="shared" si="4"/>
        <v>-0.3157719031026352</v>
      </c>
      <c r="H17" s="19">
        <v>422.1</v>
      </c>
      <c r="I17" s="140">
        <v>269.10099999999994</v>
      </c>
      <c r="J17" s="247">
        <f t="shared" si="5"/>
        <v>4.2880021780328528E-2</v>
      </c>
      <c r="K17" s="215">
        <f t="shared" si="6"/>
        <v>2.345949455656314E-2</v>
      </c>
      <c r="L17" s="52">
        <f t="shared" si="7"/>
        <v>-0.36247097844112786</v>
      </c>
      <c r="N17" s="27">
        <f t="shared" si="12"/>
        <v>4.4035720992342524</v>
      </c>
      <c r="O17" s="152">
        <f t="shared" si="13"/>
        <v>4.1030250358308171</v>
      </c>
      <c r="P17" s="52">
        <f t="shared" si="14"/>
        <v>-6.8250742040921311E-2</v>
      </c>
    </row>
    <row r="18" spans="1:16" ht="20.100000000000001" customHeight="1" x14ac:dyDescent="0.25">
      <c r="A18" s="8" t="s">
        <v>179</v>
      </c>
      <c r="B18" s="19">
        <v>641.64000000000021</v>
      </c>
      <c r="C18" s="140">
        <v>505.35</v>
      </c>
      <c r="D18" s="247">
        <f t="shared" si="2"/>
        <v>3.8704470340989519E-2</v>
      </c>
      <c r="E18" s="215">
        <f t="shared" si="3"/>
        <v>2.5511775247999597E-2</v>
      </c>
      <c r="F18" s="52">
        <f t="shared" si="4"/>
        <v>-0.21240882737983938</v>
      </c>
      <c r="H18" s="19">
        <v>331.267</v>
      </c>
      <c r="I18" s="140">
        <v>261.19</v>
      </c>
      <c r="J18" s="247">
        <f t="shared" si="5"/>
        <v>3.3652537728273133E-2</v>
      </c>
      <c r="K18" s="215">
        <f t="shared" si="6"/>
        <v>2.2769835055346237E-2</v>
      </c>
      <c r="L18" s="52">
        <f t="shared" si="7"/>
        <v>-0.21154235103406013</v>
      </c>
      <c r="N18" s="27">
        <f t="shared" si="12"/>
        <v>5.1628171560376508</v>
      </c>
      <c r="O18" s="152">
        <f t="shared" si="13"/>
        <v>5.1684970812308295</v>
      </c>
      <c r="P18" s="52">
        <f t="shared" si="14"/>
        <v>1.1001600524505005E-3</v>
      </c>
    </row>
    <row r="19" spans="1:16" ht="20.100000000000001" customHeight="1" x14ac:dyDescent="0.25">
      <c r="A19" s="8" t="s">
        <v>158</v>
      </c>
      <c r="B19" s="19">
        <v>1492.92</v>
      </c>
      <c r="C19" s="140">
        <v>886.15000000000009</v>
      </c>
      <c r="D19" s="247">
        <f t="shared" si="2"/>
        <v>9.00546690690575E-2</v>
      </c>
      <c r="E19" s="215">
        <f t="shared" si="3"/>
        <v>4.4735845722795771E-2</v>
      </c>
      <c r="F19" s="52">
        <f t="shared" si="4"/>
        <v>-0.40643169091444953</v>
      </c>
      <c r="H19" s="19">
        <v>413.81999999999994</v>
      </c>
      <c r="I19" s="140">
        <v>251.08299999999994</v>
      </c>
      <c r="J19" s="247">
        <f t="shared" si="5"/>
        <v>4.2038878495938278E-2</v>
      </c>
      <c r="K19" s="215">
        <f t="shared" si="6"/>
        <v>2.1888734236385383E-2</v>
      </c>
      <c r="L19" s="52">
        <f t="shared" si="7"/>
        <v>-0.3932555217244213</v>
      </c>
      <c r="N19" s="27">
        <f t="shared" si="12"/>
        <v>2.7718832891246681</v>
      </c>
      <c r="O19" s="152">
        <f t="shared" si="13"/>
        <v>2.8334142075269413</v>
      </c>
      <c r="P19" s="52">
        <f t="shared" si="14"/>
        <v>2.2198235634121533E-2</v>
      </c>
    </row>
    <row r="20" spans="1:16" ht="20.100000000000001" customHeight="1" x14ac:dyDescent="0.25">
      <c r="A20" s="8" t="s">
        <v>221</v>
      </c>
      <c r="B20" s="19">
        <v>162.88000000000002</v>
      </c>
      <c r="C20" s="140">
        <v>350.86999999999995</v>
      </c>
      <c r="D20" s="247">
        <f t="shared" si="2"/>
        <v>9.825110855215341E-3</v>
      </c>
      <c r="E20" s="215">
        <f t="shared" si="3"/>
        <v>1.7713102960850137E-2</v>
      </c>
      <c r="F20" s="52">
        <f t="shared" si="4"/>
        <v>1.1541625736738697</v>
      </c>
      <c r="H20" s="19">
        <v>75.452000000000012</v>
      </c>
      <c r="I20" s="140">
        <v>171.52999999999997</v>
      </c>
      <c r="J20" s="247">
        <f t="shared" si="5"/>
        <v>7.6649689726826552E-3</v>
      </c>
      <c r="K20" s="215">
        <f t="shared" si="6"/>
        <v>1.4953519686984723E-2</v>
      </c>
      <c r="L20" s="52">
        <f t="shared" si="7"/>
        <v>1.2733658484864543</v>
      </c>
      <c r="N20" s="27">
        <f t="shared" ref="N20:N31" si="15">(H20/B20)*10</f>
        <v>4.6323673870333986</v>
      </c>
      <c r="O20" s="152">
        <f t="shared" ref="O20:O31" si="16">(I20/C20)*10</f>
        <v>4.8887052184569786</v>
      </c>
      <c r="P20" s="52">
        <f t="shared" ref="P20:P31" si="17">(O20-N20)/N20</f>
        <v>5.5336248187288231E-2</v>
      </c>
    </row>
    <row r="21" spans="1:16" ht="20.100000000000001" customHeight="1" x14ac:dyDescent="0.25">
      <c r="A21" s="8" t="s">
        <v>178</v>
      </c>
      <c r="B21" s="19">
        <v>209.29</v>
      </c>
      <c r="C21" s="140">
        <v>494.83000000000004</v>
      </c>
      <c r="D21" s="247">
        <f t="shared" si="2"/>
        <v>1.2624615980402864E-2</v>
      </c>
      <c r="E21" s="215">
        <f t="shared" si="3"/>
        <v>2.4980690107782016E-2</v>
      </c>
      <c r="F21" s="52">
        <f t="shared" si="4"/>
        <v>1.3643270103683889</v>
      </c>
      <c r="H21" s="19">
        <v>132.196</v>
      </c>
      <c r="I21" s="140">
        <v>157.55899999999997</v>
      </c>
      <c r="J21" s="247">
        <f t="shared" si="5"/>
        <v>1.3429441741938664E-2</v>
      </c>
      <c r="K21" s="215">
        <f t="shared" si="6"/>
        <v>1.3735565838988082E-2</v>
      </c>
      <c r="L21" s="52">
        <f t="shared" si="7"/>
        <v>0.19185905776271575</v>
      </c>
      <c r="N21" s="27">
        <f t="shared" si="15"/>
        <v>6.3164030770700936</v>
      </c>
      <c r="O21" s="152">
        <f t="shared" si="16"/>
        <v>3.1841036315502285</v>
      </c>
      <c r="P21" s="52">
        <f t="shared" si="17"/>
        <v>-0.49589923367791205</v>
      </c>
    </row>
    <row r="22" spans="1:16" ht="20.100000000000001" customHeight="1" x14ac:dyDescent="0.25">
      <c r="A22" s="8" t="s">
        <v>169</v>
      </c>
      <c r="B22" s="19">
        <v>91.61999999999999</v>
      </c>
      <c r="C22" s="140">
        <v>316.2700000000001</v>
      </c>
      <c r="D22" s="247">
        <f t="shared" si="2"/>
        <v>5.5266248560586276E-3</v>
      </c>
      <c r="E22" s="215">
        <f t="shared" si="3"/>
        <v>1.5966378070020451E-2</v>
      </c>
      <c r="F22" s="52">
        <f t="shared" si="4"/>
        <v>2.4519755511896979</v>
      </c>
      <c r="H22" s="19">
        <v>384.62799999999999</v>
      </c>
      <c r="I22" s="140">
        <v>157.32699999999997</v>
      </c>
      <c r="J22" s="247">
        <f t="shared" si="5"/>
        <v>3.9073340481696757E-2</v>
      </c>
      <c r="K22" s="215">
        <f t="shared" si="6"/>
        <v>1.3715340708880343E-2</v>
      </c>
      <c r="L22" s="52">
        <f t="shared" si="7"/>
        <v>-0.59096321640650196</v>
      </c>
      <c r="N22" s="27">
        <f t="shared" ref="N22:N24" si="18">(H22/B22)*10</f>
        <v>41.980790220475882</v>
      </c>
      <c r="O22" s="152">
        <f t="shared" ref="O22:O24" si="19">(I22/C22)*10</f>
        <v>4.9744522085559781</v>
      </c>
      <c r="P22" s="52">
        <f t="shared" ref="P22:P24" si="20">(O22-N22)/N22</f>
        <v>-0.88150646563747337</v>
      </c>
    </row>
    <row r="23" spans="1:16" ht="20.100000000000001" customHeight="1" x14ac:dyDescent="0.25">
      <c r="A23" s="8" t="s">
        <v>163</v>
      </c>
      <c r="B23" s="19">
        <v>492.23</v>
      </c>
      <c r="C23" s="140">
        <v>509.26000000000005</v>
      </c>
      <c r="D23" s="247">
        <f t="shared" si="2"/>
        <v>2.9691885536975975E-2</v>
      </c>
      <c r="E23" s="215">
        <f t="shared" si="3"/>
        <v>2.5709165257339024E-2</v>
      </c>
      <c r="F23" s="52">
        <f t="shared" si="4"/>
        <v>3.4597647441236876E-2</v>
      </c>
      <c r="H23" s="19">
        <v>168.554</v>
      </c>
      <c r="I23" s="140">
        <v>154.34800000000001</v>
      </c>
      <c r="J23" s="247">
        <f t="shared" si="5"/>
        <v>1.7122954729119864E-2</v>
      </c>
      <c r="K23" s="215">
        <f t="shared" si="6"/>
        <v>1.3455639577022786E-2</v>
      </c>
      <c r="L23" s="52">
        <f t="shared" si="7"/>
        <v>-8.4281595215776481E-2</v>
      </c>
      <c r="N23" s="27">
        <f t="shared" si="18"/>
        <v>3.4242935213213332</v>
      </c>
      <c r="O23" s="152">
        <f t="shared" si="19"/>
        <v>3.0308290460668417</v>
      </c>
      <c r="P23" s="52">
        <f t="shared" si="20"/>
        <v>-0.11490384010733558</v>
      </c>
    </row>
    <row r="24" spans="1:16" ht="20.100000000000001" customHeight="1" x14ac:dyDescent="0.25">
      <c r="A24" s="8" t="s">
        <v>192</v>
      </c>
      <c r="B24" s="19">
        <v>221.63000000000002</v>
      </c>
      <c r="C24" s="140">
        <v>399.33</v>
      </c>
      <c r="D24" s="247">
        <f t="shared" si="2"/>
        <v>1.3368979118623378E-2</v>
      </c>
      <c r="E24" s="215">
        <f t="shared" si="3"/>
        <v>2.0159527475578663E-2</v>
      </c>
      <c r="F24" s="52">
        <f t="shared" si="4"/>
        <v>0.80178676171998353</v>
      </c>
      <c r="H24" s="19">
        <v>65.158999999999992</v>
      </c>
      <c r="I24" s="140">
        <v>146.94400000000002</v>
      </c>
      <c r="J24" s="247">
        <f t="shared" si="5"/>
        <v>6.6193303463265253E-3</v>
      </c>
      <c r="K24" s="215">
        <f t="shared" si="6"/>
        <v>1.2810178959274084E-2</v>
      </c>
      <c r="L24" s="52">
        <f t="shared" si="7"/>
        <v>1.2551604536595105</v>
      </c>
      <c r="N24" s="27">
        <f t="shared" si="18"/>
        <v>2.9399900735459994</v>
      </c>
      <c r="O24" s="152">
        <f t="shared" si="19"/>
        <v>3.6797636040367623</v>
      </c>
      <c r="P24" s="52">
        <f t="shared" si="20"/>
        <v>0.25162449939788489</v>
      </c>
    </row>
    <row r="25" spans="1:16" ht="20.100000000000001" customHeight="1" x14ac:dyDescent="0.25">
      <c r="A25" s="8" t="s">
        <v>173</v>
      </c>
      <c r="B25" s="19">
        <v>177.61</v>
      </c>
      <c r="C25" s="140">
        <v>209.55</v>
      </c>
      <c r="D25" s="247">
        <f t="shared" si="2"/>
        <v>1.071364157044939E-2</v>
      </c>
      <c r="E25" s="215">
        <f t="shared" si="3"/>
        <v>1.057879193275614E-2</v>
      </c>
      <c r="F25" s="52">
        <f t="shared" si="4"/>
        <v>0.17983221665446764</v>
      </c>
      <c r="H25" s="19">
        <v>125.99199999999999</v>
      </c>
      <c r="I25" s="140">
        <v>123.69900000000001</v>
      </c>
      <c r="J25" s="247">
        <f t="shared" si="5"/>
        <v>1.2799193802765107E-2</v>
      </c>
      <c r="K25" s="215">
        <f t="shared" si="6"/>
        <v>1.078374297067757E-2</v>
      </c>
      <c r="L25" s="52">
        <f t="shared" si="7"/>
        <v>-1.8199568226553893E-2</v>
      </c>
      <c r="N25" s="27">
        <f t="shared" ref="N25:N29" si="21">(H25/B25)*10</f>
        <v>7.0937447215809915</v>
      </c>
      <c r="O25" s="152">
        <f t="shared" ref="O25:O29" si="22">(I25/C25)*10</f>
        <v>5.9030780243378667</v>
      </c>
      <c r="P25" s="52">
        <f t="shared" ref="P25:P29" si="23">(O25-N25)/N25</f>
        <v>-0.16784741261139707</v>
      </c>
    </row>
    <row r="26" spans="1:16" ht="20.100000000000001" customHeight="1" x14ac:dyDescent="0.25">
      <c r="A26" s="8" t="s">
        <v>175</v>
      </c>
      <c r="B26" s="19">
        <v>184.31000000000003</v>
      </c>
      <c r="C26" s="140">
        <v>185.63000000000005</v>
      </c>
      <c r="D26" s="247">
        <f t="shared" si="2"/>
        <v>1.1117793355382733E-2</v>
      </c>
      <c r="E26" s="215">
        <f t="shared" si="3"/>
        <v>9.37122952267966E-3</v>
      </c>
      <c r="F26" s="52">
        <f t="shared" si="4"/>
        <v>7.161846888394669E-3</v>
      </c>
      <c r="H26" s="19">
        <v>91.511000000000024</v>
      </c>
      <c r="I26" s="140">
        <v>108.297</v>
      </c>
      <c r="J26" s="247">
        <f t="shared" si="5"/>
        <v>9.2963602775163346E-3</v>
      </c>
      <c r="K26" s="215">
        <f t="shared" si="6"/>
        <v>9.4410384279215564E-3</v>
      </c>
      <c r="L26" s="52">
        <f t="shared" ref="L26:L30" si="24">(I26-H26)/H26</f>
        <v>0.18343150003824643</v>
      </c>
      <c r="N26" s="27">
        <f t="shared" si="21"/>
        <v>4.965058868211166</v>
      </c>
      <c r="O26" s="152">
        <f t="shared" si="22"/>
        <v>5.8340246727360858</v>
      </c>
      <c r="P26" s="52">
        <f t="shared" si="23"/>
        <v>0.17501621382346161</v>
      </c>
    </row>
    <row r="27" spans="1:16" ht="20.100000000000001" customHeight="1" x14ac:dyDescent="0.25">
      <c r="A27" s="8" t="s">
        <v>182</v>
      </c>
      <c r="B27" s="19">
        <v>139.07000000000005</v>
      </c>
      <c r="C27" s="140">
        <v>234.01000000000002</v>
      </c>
      <c r="D27" s="247">
        <f t="shared" si="2"/>
        <v>8.3888639896537182E-3</v>
      </c>
      <c r="E27" s="215">
        <f t="shared" si="3"/>
        <v>1.181361536714037E-2</v>
      </c>
      <c r="F27" s="52">
        <f t="shared" si="4"/>
        <v>0.68267778816423341</v>
      </c>
      <c r="H27" s="19">
        <v>62.772999999999996</v>
      </c>
      <c r="I27" s="140">
        <v>107.55999999999999</v>
      </c>
      <c r="J27" s="247">
        <f t="shared" si="5"/>
        <v>6.3769429216218015E-3</v>
      </c>
      <c r="K27" s="215">
        <f t="shared" si="6"/>
        <v>9.3767887689155064E-3</v>
      </c>
      <c r="L27" s="52">
        <f t="shared" si="24"/>
        <v>0.7134755388463192</v>
      </c>
      <c r="N27" s="27">
        <f t="shared" si="21"/>
        <v>4.5137700438628006</v>
      </c>
      <c r="O27" s="152">
        <f t="shared" si="22"/>
        <v>4.5963847698816283</v>
      </c>
      <c r="P27" s="52">
        <f t="shared" si="23"/>
        <v>1.8302821192930675E-2</v>
      </c>
    </row>
    <row r="28" spans="1:16" ht="20.100000000000001" customHeight="1" x14ac:dyDescent="0.25">
      <c r="A28" s="8" t="s">
        <v>166</v>
      </c>
      <c r="B28" s="19">
        <v>59.110000000000007</v>
      </c>
      <c r="C28" s="140">
        <v>224.20000000000002</v>
      </c>
      <c r="D28" s="247">
        <f t="shared" si="2"/>
        <v>3.5655838817029639E-3</v>
      </c>
      <c r="E28" s="215">
        <f t="shared" si="3"/>
        <v>1.1318373425549639E-2</v>
      </c>
      <c r="F28" s="52">
        <f t="shared" si="4"/>
        <v>2.7929284385044828</v>
      </c>
      <c r="H28" s="19">
        <v>19.565000000000001</v>
      </c>
      <c r="I28" s="140">
        <v>75.738</v>
      </c>
      <c r="J28" s="247">
        <f t="shared" si="5"/>
        <v>1.9875565651080967E-3</v>
      </c>
      <c r="K28" s="215">
        <f t="shared" si="6"/>
        <v>6.6026332073272839E-3</v>
      </c>
      <c r="L28" s="52">
        <f t="shared" si="24"/>
        <v>2.8710963455149501</v>
      </c>
      <c r="N28" s="27">
        <f t="shared" ref="N28" si="25">(H28/B28)*10</f>
        <v>3.3099306377939435</v>
      </c>
      <c r="O28" s="152">
        <f t="shared" ref="O28" si="26">(I28/C28)*10</f>
        <v>3.3781445138269399</v>
      </c>
      <c r="P28" s="52">
        <f t="shared" ref="P28" si="27">(O28-N28)/N28</f>
        <v>2.0608853627960236E-2</v>
      </c>
    </row>
    <row r="29" spans="1:16" ht="20.100000000000001" customHeight="1" x14ac:dyDescent="0.25">
      <c r="A29" s="8" t="s">
        <v>228</v>
      </c>
      <c r="B29" s="19">
        <v>12.459999999999999</v>
      </c>
      <c r="C29" s="140">
        <v>21.459999999999997</v>
      </c>
      <c r="D29" s="247">
        <f t="shared" si="2"/>
        <v>7.5160167765215571E-4</v>
      </c>
      <c r="E29" s="215">
        <f t="shared" si="3"/>
        <v>1.0833732993411917E-3</v>
      </c>
      <c r="F29" s="52">
        <f t="shared" si="4"/>
        <v>0.7223113964686998</v>
      </c>
      <c r="H29" s="19">
        <v>45.441999999999993</v>
      </c>
      <c r="I29" s="140">
        <v>74.628</v>
      </c>
      <c r="J29" s="247">
        <f t="shared" si="5"/>
        <v>4.6163325035339696E-3</v>
      </c>
      <c r="K29" s="215">
        <f t="shared" si="6"/>
        <v>6.5058664210359473E-3</v>
      </c>
      <c r="L29" s="52">
        <f t="shared" si="24"/>
        <v>0.64226926631750392</v>
      </c>
      <c r="N29" s="27">
        <f t="shared" si="21"/>
        <v>36.47030497592295</v>
      </c>
      <c r="O29" s="152">
        <f t="shared" si="22"/>
        <v>34.775396085740915</v>
      </c>
      <c r="P29" s="52">
        <f t="shared" si="23"/>
        <v>-4.6473669230377518E-2</v>
      </c>
    </row>
    <row r="30" spans="1:16" ht="20.100000000000001" customHeight="1" x14ac:dyDescent="0.25">
      <c r="A30" s="8" t="s">
        <v>194</v>
      </c>
      <c r="B30" s="19">
        <v>156.84000000000006</v>
      </c>
      <c r="C30" s="140">
        <v>196.94</v>
      </c>
      <c r="D30" s="247">
        <f t="shared" si="2"/>
        <v>9.4607710371560315E-3</v>
      </c>
      <c r="E30" s="215">
        <f t="shared" si="3"/>
        <v>9.9421965317919078E-3</v>
      </c>
      <c r="F30" s="52">
        <f t="shared" si="4"/>
        <v>0.25567457281305739</v>
      </c>
      <c r="H30" s="19">
        <v>62.115000000000009</v>
      </c>
      <c r="I30" s="140">
        <v>72.549000000000007</v>
      </c>
      <c r="J30" s="247">
        <f t="shared" si="5"/>
        <v>6.3100984432246073E-3</v>
      </c>
      <c r="K30" s="215">
        <f t="shared" si="6"/>
        <v>6.3246248456308215E-3</v>
      </c>
      <c r="L30" s="52">
        <f t="shared" si="24"/>
        <v>0.16797874909442156</v>
      </c>
      <c r="N30" s="27">
        <f t="shared" ref="N30" si="28">(H30/B30)*10</f>
        <v>3.9604055087987748</v>
      </c>
      <c r="O30" s="152">
        <f t="shared" ref="O30" si="29">(I30/C30)*10</f>
        <v>3.6838123286280089</v>
      </c>
      <c r="P30" s="52">
        <f t="shared" ref="P30" si="30">(O30-N30)/N30</f>
        <v>-6.98396110085856E-2</v>
      </c>
    </row>
    <row r="31" spans="1:16" ht="20.100000000000001" customHeight="1" x14ac:dyDescent="0.25">
      <c r="A31" s="8" t="s">
        <v>229</v>
      </c>
      <c r="B31" s="19">
        <v>198.31</v>
      </c>
      <c r="C31" s="140">
        <v>225.05</v>
      </c>
      <c r="D31" s="247">
        <f t="shared" si="2"/>
        <v>1.1962289622407625E-2</v>
      </c>
      <c r="E31" s="215">
        <f t="shared" si="3"/>
        <v>1.1361284297145165E-2</v>
      </c>
      <c r="F31" s="52">
        <f t="shared" si="4"/>
        <v>0.13483939286974941</v>
      </c>
      <c r="H31" s="19">
        <v>66.064000000000007</v>
      </c>
      <c r="I31" s="140">
        <v>70.045999999999992</v>
      </c>
      <c r="J31" s="247">
        <f t="shared" si="5"/>
        <v>6.7112669009609669E-3</v>
      </c>
      <c r="K31" s="215">
        <f t="shared" si="6"/>
        <v>6.1064201014081028E-3</v>
      </c>
      <c r="L31" s="52">
        <f t="shared" si="7"/>
        <v>6.0274884960038522E-2</v>
      </c>
      <c r="N31" s="27">
        <f t="shared" si="15"/>
        <v>3.331349906711714</v>
      </c>
      <c r="O31" s="152">
        <f t="shared" si="16"/>
        <v>3.1124638969117968</v>
      </c>
      <c r="P31" s="52">
        <f t="shared" si="17"/>
        <v>-6.5704899193844729E-2</v>
      </c>
    </row>
    <row r="32" spans="1:16" ht="20.100000000000001" customHeight="1" thickBot="1" x14ac:dyDescent="0.3">
      <c r="A32" s="8" t="s">
        <v>17</v>
      </c>
      <c r="B32" s="19">
        <f>B33-SUM(B7:B31)</f>
        <v>2876.6299999999974</v>
      </c>
      <c r="C32" s="140">
        <f>C33-SUM(C7:C31)</f>
        <v>2276.4200000000019</v>
      </c>
      <c r="D32" s="247">
        <f t="shared" si="2"/>
        <v>0.17352166404370134</v>
      </c>
      <c r="E32" s="215">
        <f t="shared" si="3"/>
        <v>0.11492137213822358</v>
      </c>
      <c r="F32" s="52">
        <f t="shared" si="4"/>
        <v>-0.208650399947159</v>
      </c>
      <c r="H32" s="19">
        <f>H33-SUM(H7:H31)</f>
        <v>1048.2299999999996</v>
      </c>
      <c r="I32" s="140">
        <f>I33-SUM(I7:I31)</f>
        <v>854.79199999999946</v>
      </c>
      <c r="J32" s="247">
        <f t="shared" si="5"/>
        <v>0.10648691123144693</v>
      </c>
      <c r="K32" s="215">
        <f t="shared" si="6"/>
        <v>7.4518445754544624E-2</v>
      </c>
      <c r="L32" s="52">
        <f t="shared" ref="L32:L33" si="31">(I32-H32)/H32</f>
        <v>-0.18453774457895708</v>
      </c>
      <c r="N32" s="27">
        <f t="shared" si="0"/>
        <v>3.6439514292766209</v>
      </c>
      <c r="O32" s="152">
        <f t="shared" si="1"/>
        <v>3.7549837024802049</v>
      </c>
      <c r="P32" s="52">
        <f t="shared" si="8"/>
        <v>3.0470294502697465E-2</v>
      </c>
    </row>
    <row r="33" spans="1:16" ht="26.25" customHeight="1" thickBot="1" x14ac:dyDescent="0.3">
      <c r="A33" s="12" t="s">
        <v>18</v>
      </c>
      <c r="B33" s="17">
        <v>16577.929999999997</v>
      </c>
      <c r="C33" s="145">
        <v>19808.5</v>
      </c>
      <c r="D33" s="243">
        <f>SUM(D7:D32)</f>
        <v>1.0000000000000002</v>
      </c>
      <c r="E33" s="244">
        <f>SUM(E7:E32)</f>
        <v>1</v>
      </c>
      <c r="F33" s="57">
        <f t="shared" si="4"/>
        <v>0.19487173609732963</v>
      </c>
      <c r="G33" s="1"/>
      <c r="H33" s="17">
        <v>9843.744999999999</v>
      </c>
      <c r="I33" s="145">
        <v>11470.878000000002</v>
      </c>
      <c r="J33" s="243">
        <f>SUM(J7:J32)</f>
        <v>1.0000000000000002</v>
      </c>
      <c r="K33" s="244">
        <f>SUM(K7:K32)</f>
        <v>0.99999999999999933</v>
      </c>
      <c r="L33" s="57">
        <f t="shared" si="31"/>
        <v>0.16529613475359262</v>
      </c>
      <c r="N33" s="29">
        <f t="shared" si="0"/>
        <v>5.9378613614606905</v>
      </c>
      <c r="O33" s="146">
        <f t="shared" si="1"/>
        <v>5.7908867405406781</v>
      </c>
      <c r="P33" s="57">
        <f t="shared" si="8"/>
        <v>-2.4752113930099788E-2</v>
      </c>
    </row>
    <row r="35" spans="1:16" ht="15.75" thickBot="1" x14ac:dyDescent="0.3"/>
    <row r="36" spans="1:16" x14ac:dyDescent="0.25">
      <c r="A36" s="375" t="s">
        <v>2</v>
      </c>
      <c r="B36" s="360" t="s">
        <v>1</v>
      </c>
      <c r="C36" s="362"/>
      <c r="D36" s="360" t="s">
        <v>104</v>
      </c>
      <c r="E36" s="362"/>
      <c r="F36" s="130" t="s">
        <v>0</v>
      </c>
      <c r="H36" s="373" t="s">
        <v>19</v>
      </c>
      <c r="I36" s="374"/>
      <c r="J36" s="360" t="s">
        <v>104</v>
      </c>
      <c r="K36" s="361"/>
      <c r="L36" s="130" t="s">
        <v>0</v>
      </c>
      <c r="N36" s="371" t="s">
        <v>22</v>
      </c>
      <c r="O36" s="362"/>
      <c r="P36" s="130" t="s">
        <v>0</v>
      </c>
    </row>
    <row r="37" spans="1:16" x14ac:dyDescent="0.25">
      <c r="A37" s="376"/>
      <c r="B37" s="365" t="str">
        <f>B5</f>
        <v>jan-dez</v>
      </c>
      <c r="C37" s="367"/>
      <c r="D37" s="365" t="str">
        <f>B5</f>
        <v>jan-dez</v>
      </c>
      <c r="E37" s="367"/>
      <c r="F37" s="131" t="str">
        <f>F5</f>
        <v>2024/2023</v>
      </c>
      <c r="H37" s="368" t="str">
        <f>B5</f>
        <v>jan-dez</v>
      </c>
      <c r="I37" s="367"/>
      <c r="J37" s="365" t="str">
        <f>B5</f>
        <v>jan-dez</v>
      </c>
      <c r="K37" s="366"/>
      <c r="L37" s="131" t="str">
        <f>F37</f>
        <v>2024/2023</v>
      </c>
      <c r="N37" s="368" t="str">
        <f>B5</f>
        <v>jan-dez</v>
      </c>
      <c r="O37" s="366"/>
      <c r="P37" s="131" t="str">
        <f>P5</f>
        <v>2024/2023</v>
      </c>
    </row>
    <row r="38" spans="1:16" ht="19.5" customHeight="1" thickBot="1" x14ac:dyDescent="0.3">
      <c r="A38" s="377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171</v>
      </c>
      <c r="B39" s="39">
        <v>96.960000000000022</v>
      </c>
      <c r="C39" s="147">
        <v>2377.7100000000009</v>
      </c>
      <c r="D39" s="247">
        <f t="shared" ref="D39:D55" si="32">B39/$B$56</f>
        <v>1.7630982232639508E-2</v>
      </c>
      <c r="E39" s="246">
        <f t="shared" ref="E39:E55" si="33">C39/$C$56</f>
        <v>0.30240413904147317</v>
      </c>
      <c r="F39" s="52">
        <f>(C39-B39)/B39</f>
        <v>23.522586633663369</v>
      </c>
      <c r="H39" s="39">
        <v>64.106999999999999</v>
      </c>
      <c r="I39" s="147">
        <v>1090.6760000000004</v>
      </c>
      <c r="J39" s="247">
        <f t="shared" ref="J39:J55" si="34">H39/$H$56</f>
        <v>2.5230066389940242E-2</v>
      </c>
      <c r="K39" s="246">
        <f t="shared" ref="K39:K55" si="35">I39/$I$56</f>
        <v>0.32848787742527552</v>
      </c>
      <c r="L39" s="52">
        <f>(I39-H39)/H39</f>
        <v>16.013368274915383</v>
      </c>
      <c r="N39" s="27">
        <f t="shared" ref="N39:N56" si="36">(H39/B39)*10</f>
        <v>6.6116955445544532</v>
      </c>
      <c r="O39" s="151">
        <f t="shared" ref="O39:O56" si="37">(I39/C39)*10</f>
        <v>4.5870858935698635</v>
      </c>
      <c r="P39" s="61">
        <f t="shared" si="8"/>
        <v>-0.30621640656943216</v>
      </c>
    </row>
    <row r="40" spans="1:16" ht="20.100000000000001" customHeight="1" x14ac:dyDescent="0.25">
      <c r="A40" s="38" t="s">
        <v>161</v>
      </c>
      <c r="B40" s="19">
        <v>889.71</v>
      </c>
      <c r="C40" s="140">
        <v>1867.1999999999998</v>
      </c>
      <c r="D40" s="247">
        <f t="shared" si="32"/>
        <v>0.16178280942864784</v>
      </c>
      <c r="E40" s="215">
        <f t="shared" si="33"/>
        <v>0.23747597832294029</v>
      </c>
      <c r="F40" s="52">
        <f t="shared" ref="F40:F56" si="38">(C40-B40)/B40</f>
        <v>1.098661361567252</v>
      </c>
      <c r="H40" s="19">
        <v>600.43000000000018</v>
      </c>
      <c r="I40" s="140">
        <v>822.82599999999979</v>
      </c>
      <c r="J40" s="247">
        <f t="shared" si="34"/>
        <v>0.2363063122983734</v>
      </c>
      <c r="K40" s="215">
        <f t="shared" si="35"/>
        <v>0.24781728600457845</v>
      </c>
      <c r="L40" s="52">
        <f t="shared" ref="L40:L56" si="39">(I40-H40)/H40</f>
        <v>0.37039455057208925</v>
      </c>
      <c r="N40" s="27">
        <f t="shared" si="36"/>
        <v>6.7486034775376256</v>
      </c>
      <c r="O40" s="152">
        <f t="shared" si="37"/>
        <v>4.4067373607540699</v>
      </c>
      <c r="P40" s="52">
        <f t="shared" si="8"/>
        <v>-0.34701492309902854</v>
      </c>
    </row>
    <row r="41" spans="1:16" ht="20.100000000000001" customHeight="1" x14ac:dyDescent="0.25">
      <c r="A41" s="38" t="s">
        <v>165</v>
      </c>
      <c r="B41" s="19">
        <v>958.54</v>
      </c>
      <c r="C41" s="140">
        <v>655.86</v>
      </c>
      <c r="D41" s="247">
        <f t="shared" si="32"/>
        <v>0.17429869749664056</v>
      </c>
      <c r="E41" s="215">
        <f t="shared" si="33"/>
        <v>8.3414200483549514E-2</v>
      </c>
      <c r="F41" s="52">
        <f t="shared" si="38"/>
        <v>-0.3157719031026352</v>
      </c>
      <c r="H41" s="19">
        <v>422.1</v>
      </c>
      <c r="I41" s="140">
        <v>269.10099999999994</v>
      </c>
      <c r="J41" s="247">
        <f t="shared" si="34"/>
        <v>0.16612243628923171</v>
      </c>
      <c r="K41" s="215">
        <f t="shared" si="35"/>
        <v>8.104736539817417E-2</v>
      </c>
      <c r="L41" s="52">
        <f t="shared" si="39"/>
        <v>-0.36247097844112786</v>
      </c>
      <c r="N41" s="27">
        <f t="shared" si="36"/>
        <v>4.4035720992342524</v>
      </c>
      <c r="O41" s="152">
        <f t="shared" si="37"/>
        <v>4.1030250358308171</v>
      </c>
      <c r="P41" s="52">
        <f t="shared" si="8"/>
        <v>-6.8250742040921311E-2</v>
      </c>
    </row>
    <row r="42" spans="1:16" ht="20.100000000000001" customHeight="1" x14ac:dyDescent="0.25">
      <c r="A42" s="38" t="s">
        <v>158</v>
      </c>
      <c r="B42" s="19">
        <v>1492.92</v>
      </c>
      <c r="C42" s="140">
        <v>886.15000000000009</v>
      </c>
      <c r="D42" s="247">
        <f t="shared" si="32"/>
        <v>0.27146912123300504</v>
      </c>
      <c r="E42" s="215">
        <f t="shared" si="33"/>
        <v>0.1127031588425844</v>
      </c>
      <c r="F42" s="52">
        <f t="shared" ref="F42:F44" si="40">(C42-B42)/B42</f>
        <v>-0.40643169091444953</v>
      </c>
      <c r="H42" s="19">
        <v>413.81999999999994</v>
      </c>
      <c r="I42" s="140">
        <v>251.08299999999994</v>
      </c>
      <c r="J42" s="247">
        <f t="shared" si="34"/>
        <v>0.16286374457524247</v>
      </c>
      <c r="K42" s="215">
        <f t="shared" si="35"/>
        <v>7.562073588083941E-2</v>
      </c>
      <c r="L42" s="52">
        <f t="shared" ref="L42:L54" si="41">(I42-H42)/H42</f>
        <v>-0.3932555217244213</v>
      </c>
      <c r="N42" s="27">
        <f t="shared" si="36"/>
        <v>2.7718832891246681</v>
      </c>
      <c r="O42" s="152">
        <f t="shared" si="37"/>
        <v>2.8334142075269413</v>
      </c>
      <c r="P42" s="52">
        <f t="shared" ref="P42:P45" si="42">(O42-N42)/N42</f>
        <v>2.2198235634121533E-2</v>
      </c>
    </row>
    <row r="43" spans="1:16" ht="20.100000000000001" customHeight="1" x14ac:dyDescent="0.25">
      <c r="A43" s="38" t="s">
        <v>169</v>
      </c>
      <c r="B43" s="19">
        <v>91.61999999999999</v>
      </c>
      <c r="C43" s="140">
        <v>316.2700000000001</v>
      </c>
      <c r="D43" s="247">
        <f t="shared" si="32"/>
        <v>1.6659968978490421E-2</v>
      </c>
      <c r="E43" s="215">
        <f t="shared" si="33"/>
        <v>4.0224147206617586E-2</v>
      </c>
      <c r="F43" s="52">
        <f t="shared" si="40"/>
        <v>2.4519755511896979</v>
      </c>
      <c r="H43" s="19">
        <v>384.62799999999999</v>
      </c>
      <c r="I43" s="140">
        <v>157.32699999999997</v>
      </c>
      <c r="J43" s="247">
        <f t="shared" si="34"/>
        <v>0.15137488847442457</v>
      </c>
      <c r="K43" s="215">
        <f t="shared" si="35"/>
        <v>4.7383468868560687E-2</v>
      </c>
      <c r="L43" s="52">
        <f t="shared" si="41"/>
        <v>-0.59096321640650196</v>
      </c>
      <c r="N43" s="27">
        <f t="shared" si="36"/>
        <v>41.980790220475882</v>
      </c>
      <c r="O43" s="152">
        <f t="shared" si="37"/>
        <v>4.9744522085559781</v>
      </c>
      <c r="P43" s="52">
        <f t="shared" si="42"/>
        <v>-0.88150646563747337</v>
      </c>
    </row>
    <row r="44" spans="1:16" ht="20.100000000000001" customHeight="1" x14ac:dyDescent="0.25">
      <c r="A44" s="38" t="s">
        <v>163</v>
      </c>
      <c r="B44" s="19">
        <v>492.23</v>
      </c>
      <c r="C44" s="140">
        <v>509.26000000000005</v>
      </c>
      <c r="D44" s="247">
        <f t="shared" si="32"/>
        <v>8.9505965185356265E-2</v>
      </c>
      <c r="E44" s="215">
        <f t="shared" si="33"/>
        <v>6.4769182048382931E-2</v>
      </c>
      <c r="F44" s="52">
        <f t="shared" si="40"/>
        <v>3.4597647441236876E-2</v>
      </c>
      <c r="H44" s="19">
        <v>168.554</v>
      </c>
      <c r="I44" s="140">
        <v>154.34800000000001</v>
      </c>
      <c r="J44" s="247">
        <f t="shared" si="34"/>
        <v>6.6336415840547641E-2</v>
      </c>
      <c r="K44" s="215">
        <f t="shared" si="35"/>
        <v>4.648625889341694E-2</v>
      </c>
      <c r="L44" s="52">
        <f t="shared" si="41"/>
        <v>-8.4281595215776481E-2</v>
      </c>
      <c r="N44" s="27">
        <f t="shared" si="36"/>
        <v>3.4242935213213332</v>
      </c>
      <c r="O44" s="152">
        <f t="shared" si="37"/>
        <v>3.0308290460668417</v>
      </c>
      <c r="P44" s="52">
        <f t="shared" si="42"/>
        <v>-0.11490384010733558</v>
      </c>
    </row>
    <row r="45" spans="1:16" ht="20.100000000000001" customHeight="1" x14ac:dyDescent="0.25">
      <c r="A45" s="38" t="s">
        <v>175</v>
      </c>
      <c r="B45" s="19">
        <v>184.31000000000003</v>
      </c>
      <c r="C45" s="140">
        <v>185.63000000000005</v>
      </c>
      <c r="D45" s="247">
        <f t="shared" si="32"/>
        <v>3.3514504283186752E-2</v>
      </c>
      <c r="E45" s="215">
        <f t="shared" si="33"/>
        <v>2.3608968431923429E-2</v>
      </c>
      <c r="F45" s="52">
        <f t="shared" ref="F45:F54" si="43">(C45-B45)/B45</f>
        <v>7.161846888394669E-3</v>
      </c>
      <c r="H45" s="19">
        <v>91.511000000000024</v>
      </c>
      <c r="I45" s="140">
        <v>108.297</v>
      </c>
      <c r="J45" s="247">
        <f t="shared" si="34"/>
        <v>3.6015233990201102E-2</v>
      </c>
      <c r="K45" s="215">
        <f t="shared" si="35"/>
        <v>3.261669979125336E-2</v>
      </c>
      <c r="L45" s="52">
        <f t="shared" si="41"/>
        <v>0.18343150003824643</v>
      </c>
      <c r="N45" s="27">
        <f t="shared" si="36"/>
        <v>4.965058868211166</v>
      </c>
      <c r="O45" s="152">
        <f t="shared" si="37"/>
        <v>5.8340246727360858</v>
      </c>
      <c r="P45" s="52">
        <f t="shared" si="42"/>
        <v>0.17501621382346161</v>
      </c>
    </row>
    <row r="46" spans="1:16" ht="20.100000000000001" customHeight="1" x14ac:dyDescent="0.25">
      <c r="A46" s="38" t="s">
        <v>182</v>
      </c>
      <c r="B46" s="19">
        <v>139.07000000000005</v>
      </c>
      <c r="C46" s="140">
        <v>234.01000000000002</v>
      </c>
      <c r="D46" s="247">
        <f t="shared" si="32"/>
        <v>2.5288167276125997E-2</v>
      </c>
      <c r="E46" s="215">
        <f t="shared" si="33"/>
        <v>2.9762078881400637E-2</v>
      </c>
      <c r="F46" s="52">
        <f t="shared" si="43"/>
        <v>0.68267778816423341</v>
      </c>
      <c r="H46" s="19">
        <v>62.772999999999996</v>
      </c>
      <c r="I46" s="140">
        <v>107.55999999999999</v>
      </c>
      <c r="J46" s="247">
        <f t="shared" si="34"/>
        <v>2.4705054947130871E-2</v>
      </c>
      <c r="K46" s="215">
        <f t="shared" si="35"/>
        <v>3.2394731428822696E-2</v>
      </c>
      <c r="L46" s="52">
        <f t="shared" si="41"/>
        <v>0.7134755388463192</v>
      </c>
      <c r="N46" s="27">
        <f t="shared" ref="N46:N55" si="44">(H46/B46)*10</f>
        <v>4.5137700438628006</v>
      </c>
      <c r="O46" s="152">
        <f t="shared" ref="O46:O55" si="45">(I46/C46)*10</f>
        <v>4.5963847698816283</v>
      </c>
      <c r="P46" s="52">
        <f t="shared" ref="P46:P55" si="46">(O46-N46)/N46</f>
        <v>1.8302821192930675E-2</v>
      </c>
    </row>
    <row r="47" spans="1:16" ht="20.100000000000001" customHeight="1" x14ac:dyDescent="0.25">
      <c r="A47" s="38" t="s">
        <v>166</v>
      </c>
      <c r="B47" s="19">
        <v>59.110000000000007</v>
      </c>
      <c r="C47" s="140">
        <v>224.20000000000002</v>
      </c>
      <c r="D47" s="247">
        <f t="shared" si="32"/>
        <v>1.0748425740215771E-2</v>
      </c>
      <c r="E47" s="215">
        <f t="shared" si="33"/>
        <v>2.8514414278065139E-2</v>
      </c>
      <c r="F47" s="52">
        <f t="shared" si="43"/>
        <v>2.7929284385044828</v>
      </c>
      <c r="H47" s="19">
        <v>19.565000000000001</v>
      </c>
      <c r="I47" s="140">
        <v>75.738</v>
      </c>
      <c r="J47" s="247">
        <f t="shared" si="34"/>
        <v>7.700036640603692E-3</v>
      </c>
      <c r="K47" s="215">
        <f t="shared" si="35"/>
        <v>2.2810637494943969E-2</v>
      </c>
      <c r="L47" s="52">
        <f t="shared" si="41"/>
        <v>2.8710963455149501</v>
      </c>
      <c r="N47" s="27">
        <f t="shared" si="44"/>
        <v>3.3099306377939435</v>
      </c>
      <c r="O47" s="152">
        <f t="shared" si="45"/>
        <v>3.3781445138269399</v>
      </c>
      <c r="P47" s="52">
        <f t="shared" si="46"/>
        <v>2.0608853627960236E-2</v>
      </c>
    </row>
    <row r="48" spans="1:16" ht="20.100000000000001" customHeight="1" x14ac:dyDescent="0.25">
      <c r="A48" s="38" t="s">
        <v>176</v>
      </c>
      <c r="B48" s="19">
        <v>6.629999999999999</v>
      </c>
      <c r="C48" s="140">
        <v>171.23999999999998</v>
      </c>
      <c r="D48" s="247">
        <f t="shared" si="32"/>
        <v>1.2055838717244215E-3</v>
      </c>
      <c r="E48" s="215">
        <f t="shared" si="33"/>
        <v>2.1778805981159114E-2</v>
      </c>
      <c r="F48" s="52">
        <f t="shared" si="43"/>
        <v>24.828054298642535</v>
      </c>
      <c r="H48" s="19">
        <v>5.8850000000000007</v>
      </c>
      <c r="I48" s="140">
        <v>64.563000000000002</v>
      </c>
      <c r="J48" s="247">
        <f t="shared" si="34"/>
        <v>2.316111200099807E-3</v>
      </c>
      <c r="K48" s="215">
        <f t="shared" si="35"/>
        <v>1.9444970669757158E-2</v>
      </c>
      <c r="L48" s="52">
        <f t="shared" ref="L48:L52" si="47">(I48-H48)/H48</f>
        <v>9.9707731520815628</v>
      </c>
      <c r="N48" s="27">
        <f t="shared" ref="N48" si="48">(H48/B48)*10</f>
        <v>8.8763197586727021</v>
      </c>
      <c r="O48" s="152">
        <f t="shared" ref="O48" si="49">(I48/C48)*10</f>
        <v>3.7703223545900495</v>
      </c>
      <c r="P48" s="52">
        <f t="shared" ref="P48" si="50">(O48-N48)/N48</f>
        <v>-0.57523811026453653</v>
      </c>
    </row>
    <row r="49" spans="1:16" ht="20.100000000000001" customHeight="1" x14ac:dyDescent="0.25">
      <c r="A49" s="38" t="s">
        <v>184</v>
      </c>
      <c r="B49" s="19">
        <v>56.20000000000001</v>
      </c>
      <c r="C49" s="140">
        <v>102.7</v>
      </c>
      <c r="D49" s="247">
        <f t="shared" si="32"/>
        <v>1.0219278068010935E-2</v>
      </c>
      <c r="E49" s="215">
        <f t="shared" si="33"/>
        <v>1.3061687539506197E-2</v>
      </c>
      <c r="F49" s="52">
        <f t="shared" si="43"/>
        <v>0.82740213523131645</v>
      </c>
      <c r="H49" s="19">
        <v>24</v>
      </c>
      <c r="I49" s="140">
        <v>59.631999999999991</v>
      </c>
      <c r="J49" s="247">
        <f t="shared" si="34"/>
        <v>9.445483228954183E-3</v>
      </c>
      <c r="K49" s="215">
        <f t="shared" si="35"/>
        <v>1.7959860771323492E-2</v>
      </c>
      <c r="L49" s="52">
        <f t="shared" si="47"/>
        <v>1.4846666666666664</v>
      </c>
      <c r="N49" s="27">
        <f t="shared" ref="N49:N50" si="51">(H49/B49)*10</f>
        <v>4.270462633451956</v>
      </c>
      <c r="O49" s="152">
        <f t="shared" ref="O49:O50" si="52">(I49/C49)*10</f>
        <v>5.8064264849074965</v>
      </c>
      <c r="P49" s="52">
        <f t="shared" ref="P49:P50" si="53">(O49-N49)/N49</f>
        <v>0.35967153521583917</v>
      </c>
    </row>
    <row r="50" spans="1:16" ht="20.100000000000001" customHeight="1" x14ac:dyDescent="0.25">
      <c r="A50" s="38" t="s">
        <v>186</v>
      </c>
      <c r="B50" s="19">
        <v>84.000000000000014</v>
      </c>
      <c r="C50" s="140">
        <v>79.400000000000006</v>
      </c>
      <c r="D50" s="247">
        <f t="shared" si="32"/>
        <v>1.5274365795603534E-2</v>
      </c>
      <c r="E50" s="215">
        <f t="shared" si="33"/>
        <v>1.0098325127914237E-2</v>
      </c>
      <c r="F50" s="52">
        <f t="shared" si="43"/>
        <v>-5.4761904761904852E-2</v>
      </c>
      <c r="H50" s="19">
        <v>39.863</v>
      </c>
      <c r="I50" s="140">
        <v>40.183000000000007</v>
      </c>
      <c r="J50" s="247">
        <f t="shared" si="34"/>
        <v>1.5688554081491692E-2</v>
      </c>
      <c r="K50" s="215">
        <f t="shared" si="35"/>
        <v>1.2102245193421185E-2</v>
      </c>
      <c r="L50" s="52">
        <f t="shared" si="47"/>
        <v>8.0274941675239544E-3</v>
      </c>
      <c r="N50" s="27">
        <f t="shared" si="51"/>
        <v>4.7455952380952375</v>
      </c>
      <c r="O50" s="152">
        <f t="shared" si="52"/>
        <v>5.060831234256927</v>
      </c>
      <c r="P50" s="52">
        <f t="shared" si="53"/>
        <v>6.6427071915264591E-2</v>
      </c>
    </row>
    <row r="51" spans="1:16" ht="20.100000000000001" customHeight="1" x14ac:dyDescent="0.25">
      <c r="A51" s="38" t="s">
        <v>174</v>
      </c>
      <c r="B51" s="19">
        <v>140.12</v>
      </c>
      <c r="C51" s="140">
        <v>81.240000000000009</v>
      </c>
      <c r="D51" s="247">
        <f t="shared" si="32"/>
        <v>2.5479096848571033E-2</v>
      </c>
      <c r="E51" s="215">
        <f t="shared" si="33"/>
        <v>1.0332341730374719E-2</v>
      </c>
      <c r="F51" s="52">
        <f t="shared" si="43"/>
        <v>-0.42021124750214095</v>
      </c>
      <c r="H51" s="19">
        <v>56.74</v>
      </c>
      <c r="I51" s="140">
        <v>36.686999999999998</v>
      </c>
      <c r="J51" s="247">
        <f t="shared" si="34"/>
        <v>2.2330696600452515E-2</v>
      </c>
      <c r="K51" s="215">
        <f t="shared" si="35"/>
        <v>1.1049326068512628E-2</v>
      </c>
      <c r="L51" s="52">
        <f t="shared" si="47"/>
        <v>-0.35341910468805082</v>
      </c>
      <c r="N51" s="27">
        <f t="shared" ref="N51" si="54">(H51/B51)*10</f>
        <v>4.0493862403654015</v>
      </c>
      <c r="O51" s="152">
        <f t="shared" ref="O51" si="55">(I51/C51)*10</f>
        <v>4.5158788774002945</v>
      </c>
      <c r="P51" s="52">
        <f t="shared" ref="P51" si="56">(O51-N51)/N51</f>
        <v>0.1152008253460155</v>
      </c>
    </row>
    <row r="52" spans="1:16" ht="20.100000000000001" customHeight="1" x14ac:dyDescent="0.25">
      <c r="A52" s="38" t="s">
        <v>170</v>
      </c>
      <c r="B52" s="19">
        <v>118.67999999999998</v>
      </c>
      <c r="C52" s="140">
        <v>53.989999999999995</v>
      </c>
      <c r="D52" s="247">
        <f t="shared" si="32"/>
        <v>2.158049681693127E-2</v>
      </c>
      <c r="E52" s="215">
        <f t="shared" si="33"/>
        <v>6.8666067211094403E-3</v>
      </c>
      <c r="F52" s="52">
        <f t="shared" si="43"/>
        <v>-0.54507920458375458</v>
      </c>
      <c r="H52" s="19">
        <v>43.354999999999997</v>
      </c>
      <c r="I52" s="140">
        <v>22.852</v>
      </c>
      <c r="J52" s="247">
        <f t="shared" si="34"/>
        <v>1.7062871891304524E-2</v>
      </c>
      <c r="K52" s="215">
        <f t="shared" si="35"/>
        <v>6.8825251265475663E-3</v>
      </c>
      <c r="L52" s="52">
        <f t="shared" si="47"/>
        <v>-0.47290969899665547</v>
      </c>
      <c r="N52" s="27">
        <f t="shared" ref="N52" si="57">(H52/B52)*10</f>
        <v>3.6531007751937987</v>
      </c>
      <c r="O52" s="152">
        <f t="shared" ref="O52" si="58">(I52/C52)*10</f>
        <v>4.2326356732728287</v>
      </c>
      <c r="P52" s="52">
        <f t="shared" ref="P52" si="59">(O52-N52)/N52</f>
        <v>0.15864191374471059</v>
      </c>
    </row>
    <row r="53" spans="1:16" ht="20.100000000000001" customHeight="1" x14ac:dyDescent="0.25">
      <c r="A53" s="38" t="s">
        <v>185</v>
      </c>
      <c r="B53" s="19">
        <v>12.79</v>
      </c>
      <c r="C53" s="140">
        <v>17.040000000000006</v>
      </c>
      <c r="D53" s="247">
        <f t="shared" si="32"/>
        <v>2.3257040300686802E-3</v>
      </c>
      <c r="E53" s="215">
        <f t="shared" si="33"/>
        <v>2.1671972314818468E-3</v>
      </c>
      <c r="F53" s="52">
        <f t="shared" si="43"/>
        <v>0.33229085222830396</v>
      </c>
      <c r="H53" s="19">
        <v>8.3320000000000007</v>
      </c>
      <c r="I53" s="140">
        <v>10.612</v>
      </c>
      <c r="J53" s="247">
        <f t="shared" si="34"/>
        <v>3.2791569276519276E-3</v>
      </c>
      <c r="K53" s="215">
        <f t="shared" si="35"/>
        <v>3.1961034764100638E-3</v>
      </c>
      <c r="L53" s="52">
        <f t="shared" ref="L53" si="60">(I53-H53)/H53</f>
        <v>0.27364378300528075</v>
      </c>
      <c r="N53" s="27">
        <f t="shared" ref="N53" si="61">(H53/B53)*10</f>
        <v>6.5144644253322914</v>
      </c>
      <c r="O53" s="152">
        <f t="shared" ref="O53" si="62">(I53/C53)*10</f>
        <v>6.2276995305164293</v>
      </c>
      <c r="P53" s="52">
        <f t="shared" ref="P53" si="63">(O53-N53)/N53</f>
        <v>-4.4019719211412338E-2</v>
      </c>
    </row>
    <row r="54" spans="1:16" ht="20.100000000000001" customHeight="1" x14ac:dyDescent="0.25">
      <c r="A54" s="38" t="s">
        <v>188</v>
      </c>
      <c r="B54" s="19">
        <v>45.500000000000007</v>
      </c>
      <c r="C54" s="140">
        <v>25.47</v>
      </c>
      <c r="D54" s="247">
        <f t="shared" si="32"/>
        <v>8.2736148059519149E-3</v>
      </c>
      <c r="E54" s="215">
        <f t="shared" si="33"/>
        <v>3.2393493829719847E-3</v>
      </c>
      <c r="F54" s="52">
        <f t="shared" si="43"/>
        <v>-0.44021978021978031</v>
      </c>
      <c r="H54" s="19">
        <v>16.177</v>
      </c>
      <c r="I54" s="140">
        <v>9.8289999999999988</v>
      </c>
      <c r="J54" s="247">
        <f t="shared" si="34"/>
        <v>6.3666492581163255E-3</v>
      </c>
      <c r="K54" s="215">
        <f t="shared" si="35"/>
        <v>2.9602809149674439E-3</v>
      </c>
      <c r="L54" s="52">
        <f t="shared" si="41"/>
        <v>-0.39240897570624966</v>
      </c>
      <c r="N54" s="27">
        <f t="shared" ref="N54" si="64">(H54/B54)*10</f>
        <v>3.5553846153846145</v>
      </c>
      <c r="O54" s="152">
        <f t="shared" ref="O54" si="65">(I54/C54)*10</f>
        <v>3.8590498625834311</v>
      </c>
      <c r="P54" s="52">
        <f t="shared" ref="P54" si="66">(O54-N54)/N54</f>
        <v>8.5409957022600971E-2</v>
      </c>
    </row>
    <row r="55" spans="1:16" ht="20.100000000000001" customHeight="1" thickBot="1" x14ac:dyDescent="0.3">
      <c r="A55" s="8" t="s">
        <v>17</v>
      </c>
      <c r="B55" s="19">
        <f>B56-SUM(B39:B54)</f>
        <v>631.01999999999953</v>
      </c>
      <c r="C55" s="140">
        <f>C56-SUM(C39:C54)</f>
        <v>75.320000000001528</v>
      </c>
      <c r="D55" s="247">
        <f t="shared" si="32"/>
        <v>0.11474321790883016</v>
      </c>
      <c r="E55" s="215">
        <f t="shared" si="33"/>
        <v>9.5794187485455373E-3</v>
      </c>
      <c r="F55" s="52">
        <f t="shared" ref="F55" si="67">(C55-B55)/B55</f>
        <v>-0.88063769769579159</v>
      </c>
      <c r="H55" s="19">
        <f>H56-SUM(H39:H54)</f>
        <v>119.05700000000024</v>
      </c>
      <c r="I55" s="140">
        <f>I56-SUM(I39:I54)</f>
        <v>38.979000000000269</v>
      </c>
      <c r="J55" s="247">
        <f t="shared" si="34"/>
        <v>4.6856287366233353E-2</v>
      </c>
      <c r="K55" s="215">
        <f t="shared" si="35"/>
        <v>1.1739626593195321E-2</v>
      </c>
      <c r="L55" s="52">
        <f t="shared" ref="L55" si="68">(I55-H55)/H55</f>
        <v>-0.67260219894672135</v>
      </c>
      <c r="N55" s="27">
        <f t="shared" si="44"/>
        <v>1.8867389306202709</v>
      </c>
      <c r="O55" s="152">
        <f t="shared" si="45"/>
        <v>5.1751194901751827</v>
      </c>
      <c r="P55" s="52">
        <f t="shared" si="46"/>
        <v>1.7428911367583046</v>
      </c>
    </row>
    <row r="56" spans="1:16" ht="26.25" customHeight="1" thickBot="1" x14ac:dyDescent="0.3">
      <c r="A56" s="12" t="s">
        <v>18</v>
      </c>
      <c r="B56" s="17">
        <v>5499.4099999999989</v>
      </c>
      <c r="C56" s="145">
        <v>7862.6900000000014</v>
      </c>
      <c r="D56" s="253">
        <f>SUM(D39:D55)</f>
        <v>1</v>
      </c>
      <c r="E56" s="254">
        <f>SUM(E39:E55)</f>
        <v>0.99999999999999989</v>
      </c>
      <c r="F56" s="57">
        <f t="shared" si="38"/>
        <v>0.42973337139802326</v>
      </c>
      <c r="G56" s="1"/>
      <c r="H56" s="17">
        <v>2540.8970000000004</v>
      </c>
      <c r="I56" s="145">
        <v>3320.2930000000001</v>
      </c>
      <c r="J56" s="253">
        <f>SUM(J39:J55)</f>
        <v>1</v>
      </c>
      <c r="K56" s="254">
        <f>SUM(K39:K55)</f>
        <v>0.99999999999999989</v>
      </c>
      <c r="L56" s="57">
        <f t="shared" si="39"/>
        <v>0.30674049361308214</v>
      </c>
      <c r="M56" s="1"/>
      <c r="N56" s="29">
        <f t="shared" si="36"/>
        <v>4.6203083603513848</v>
      </c>
      <c r="O56" s="146">
        <f t="shared" si="37"/>
        <v>4.2228461251810758</v>
      </c>
      <c r="P56" s="57">
        <f t="shared" si="8"/>
        <v>-8.6025045120599067E-2</v>
      </c>
    </row>
    <row r="58" spans="1:16" ht="15.75" thickBot="1" x14ac:dyDescent="0.3"/>
    <row r="59" spans="1:16" x14ac:dyDescent="0.25">
      <c r="A59" s="375" t="s">
        <v>15</v>
      </c>
      <c r="B59" s="360" t="s">
        <v>1</v>
      </c>
      <c r="C59" s="362"/>
      <c r="D59" s="360" t="s">
        <v>104</v>
      </c>
      <c r="E59" s="362"/>
      <c r="F59" s="130" t="s">
        <v>0</v>
      </c>
      <c r="H59" s="373" t="s">
        <v>19</v>
      </c>
      <c r="I59" s="374"/>
      <c r="J59" s="360" t="s">
        <v>104</v>
      </c>
      <c r="K59" s="361"/>
      <c r="L59" s="130" t="s">
        <v>0</v>
      </c>
      <c r="N59" s="371" t="s">
        <v>22</v>
      </c>
      <c r="O59" s="362"/>
      <c r="P59" s="130" t="s">
        <v>0</v>
      </c>
    </row>
    <row r="60" spans="1:16" x14ac:dyDescent="0.25">
      <c r="A60" s="376"/>
      <c r="B60" s="365" t="str">
        <f>B5</f>
        <v>jan-dez</v>
      </c>
      <c r="C60" s="367"/>
      <c r="D60" s="365" t="str">
        <f>B5</f>
        <v>jan-dez</v>
      </c>
      <c r="E60" s="367"/>
      <c r="F60" s="131" t="str">
        <f>F37</f>
        <v>2024/2023</v>
      </c>
      <c r="H60" s="368" t="str">
        <f>B5</f>
        <v>jan-dez</v>
      </c>
      <c r="I60" s="367"/>
      <c r="J60" s="365" t="str">
        <f>B5</f>
        <v>jan-dez</v>
      </c>
      <c r="K60" s="366"/>
      <c r="L60" s="131" t="str">
        <f>L37</f>
        <v>2024/2023</v>
      </c>
      <c r="N60" s="368" t="str">
        <f>B5</f>
        <v>jan-dez</v>
      </c>
      <c r="O60" s="366"/>
      <c r="P60" s="131" t="str">
        <f>P37</f>
        <v>2024/2023</v>
      </c>
    </row>
    <row r="61" spans="1:16" ht="19.5" customHeight="1" thickBot="1" x14ac:dyDescent="0.3">
      <c r="A61" s="377"/>
      <c r="B61" s="99">
        <f>B6</f>
        <v>2023</v>
      </c>
      <c r="C61" s="134">
        <f>C6</f>
        <v>2024</v>
      </c>
      <c r="D61" s="99">
        <f>B6</f>
        <v>2023</v>
      </c>
      <c r="E61" s="134">
        <f>C6</f>
        <v>2024</v>
      </c>
      <c r="F61" s="132" t="s">
        <v>1</v>
      </c>
      <c r="H61" s="25">
        <f>B6</f>
        <v>2023</v>
      </c>
      <c r="I61" s="134">
        <f>C6</f>
        <v>2024</v>
      </c>
      <c r="J61" s="99">
        <f>B6</f>
        <v>2023</v>
      </c>
      <c r="K61" s="134">
        <f>C6</f>
        <v>2024</v>
      </c>
      <c r="L61" s="259">
        <v>1000</v>
      </c>
      <c r="N61" s="25">
        <f>B6</f>
        <v>2023</v>
      </c>
      <c r="O61" s="134">
        <f>C6</f>
        <v>2024</v>
      </c>
      <c r="P61" s="132"/>
    </row>
    <row r="62" spans="1:16" ht="20.100000000000001" customHeight="1" x14ac:dyDescent="0.25">
      <c r="A62" s="38" t="s">
        <v>164</v>
      </c>
      <c r="B62" s="39">
        <v>1819.9900000000002</v>
      </c>
      <c r="C62" s="147">
        <v>1226.45</v>
      </c>
      <c r="D62" s="247">
        <f t="shared" ref="D62:D83" si="69">B62/$B$84</f>
        <v>0.16428096893808927</v>
      </c>
      <c r="E62" s="246">
        <f t="shared" ref="E62:E83" si="70">C62/$C$84</f>
        <v>0.10266779732810084</v>
      </c>
      <c r="F62" s="52">
        <f t="shared" ref="F62:F83" si="71">(C62-B62)/B62</f>
        <v>-0.32612267100368691</v>
      </c>
      <c r="H62" s="19">
        <v>1247.826</v>
      </c>
      <c r="I62" s="147">
        <v>1504.0210000000002</v>
      </c>
      <c r="J62" s="245">
        <f t="shared" ref="J62:J84" si="72">H62/$H$84</f>
        <v>0.17086840640802053</v>
      </c>
      <c r="K62" s="246">
        <f t="shared" ref="K62:K84" si="73">I62/$I$84</f>
        <v>0.18452920863962533</v>
      </c>
      <c r="L62" s="52">
        <f t="shared" ref="L62:L74" si="74">(I62-H62)/H62</f>
        <v>0.20531308050962246</v>
      </c>
      <c r="N62" s="40">
        <f t="shared" ref="N62" si="75">(H62/B62)*10</f>
        <v>6.8562244847499159</v>
      </c>
      <c r="O62" s="143">
        <f t="shared" ref="O62" si="76">(I62/C62)*10</f>
        <v>12.263206816421379</v>
      </c>
      <c r="P62" s="52">
        <f t="shared" ref="P62" si="77">(O62-N62)/N62</f>
        <v>0.78862387655159827</v>
      </c>
    </row>
    <row r="63" spans="1:16" ht="20.100000000000001" customHeight="1" x14ac:dyDescent="0.25">
      <c r="A63" s="38" t="s">
        <v>157</v>
      </c>
      <c r="B63" s="19">
        <v>1868.9900000000002</v>
      </c>
      <c r="C63" s="140">
        <v>1794.7699999999998</v>
      </c>
      <c r="D63" s="247">
        <f t="shared" si="69"/>
        <v>0.16870394240385908</v>
      </c>
      <c r="E63" s="215">
        <f t="shared" si="70"/>
        <v>0.15024263737661994</v>
      </c>
      <c r="F63" s="52">
        <f t="shared" si="71"/>
        <v>-3.9711287914863364E-2</v>
      </c>
      <c r="H63" s="19">
        <v>1072.9179999999999</v>
      </c>
      <c r="I63" s="140">
        <v>1210.527</v>
      </c>
      <c r="J63" s="214">
        <f t="shared" si="72"/>
        <v>0.14691775044475797</v>
      </c>
      <c r="K63" s="215">
        <f t="shared" si="73"/>
        <v>0.14852025958872897</v>
      </c>
      <c r="L63" s="52">
        <f t="shared" si="74"/>
        <v>0.12825677265177782</v>
      </c>
      <c r="N63" s="40">
        <f t="shared" ref="N63:N64" si="78">(H63/B63)*10</f>
        <v>5.74062996591742</v>
      </c>
      <c r="O63" s="143">
        <f t="shared" ref="O63:O64" si="79">(I63/C63)*10</f>
        <v>6.7447472378076316</v>
      </c>
      <c r="P63" s="52">
        <f t="shared" si="8"/>
        <v>0.17491412577569646</v>
      </c>
    </row>
    <row r="64" spans="1:16" ht="20.100000000000001" customHeight="1" x14ac:dyDescent="0.25">
      <c r="A64" s="38" t="s">
        <v>167</v>
      </c>
      <c r="B64" s="19">
        <v>424.01</v>
      </c>
      <c r="C64" s="140">
        <v>1651.7799999999997</v>
      </c>
      <c r="D64" s="247">
        <f t="shared" si="69"/>
        <v>3.8273162841245954E-2</v>
      </c>
      <c r="E64" s="215">
        <f t="shared" si="70"/>
        <v>0.13827275002699693</v>
      </c>
      <c r="F64" s="52">
        <f t="shared" si="71"/>
        <v>2.8956156694417579</v>
      </c>
      <c r="H64" s="19">
        <v>164.25399999999999</v>
      </c>
      <c r="I64" s="140">
        <v>1094.7470000000001</v>
      </c>
      <c r="J64" s="214">
        <f t="shared" si="72"/>
        <v>2.2491773072642343E-2</v>
      </c>
      <c r="K64" s="215">
        <f t="shared" si="73"/>
        <v>0.13431514425038207</v>
      </c>
      <c r="L64" s="52">
        <f t="shared" si="74"/>
        <v>5.6649640191410873</v>
      </c>
      <c r="N64" s="40">
        <f t="shared" si="78"/>
        <v>3.8738237305723922</v>
      </c>
      <c r="O64" s="143">
        <f t="shared" si="79"/>
        <v>6.6276804417053139</v>
      </c>
      <c r="P64" s="52">
        <f t="shared" si="8"/>
        <v>0.71088849226653239</v>
      </c>
    </row>
    <row r="65" spans="1:16" ht="20.100000000000001" customHeight="1" x14ac:dyDescent="0.25">
      <c r="A65" s="38" t="s">
        <v>159</v>
      </c>
      <c r="B65" s="19">
        <v>1226.4600000000003</v>
      </c>
      <c r="C65" s="140">
        <v>1023.7700000000004</v>
      </c>
      <c r="D65" s="247">
        <f t="shared" si="69"/>
        <v>0.11070612320057198</v>
      </c>
      <c r="E65" s="215">
        <f t="shared" si="70"/>
        <v>8.5701178907081274E-2</v>
      </c>
      <c r="F65" s="52">
        <f t="shared" si="71"/>
        <v>-0.16526425647799339</v>
      </c>
      <c r="H65" s="19">
        <v>1579.9160000000004</v>
      </c>
      <c r="I65" s="140">
        <v>1069.9499999999998</v>
      </c>
      <c r="J65" s="214">
        <f t="shared" si="72"/>
        <v>0.21634244612512823</v>
      </c>
      <c r="K65" s="215">
        <f t="shared" si="73"/>
        <v>0.13127278594113184</v>
      </c>
      <c r="L65" s="52">
        <f t="shared" si="74"/>
        <v>-0.32278045161894714</v>
      </c>
      <c r="N65" s="40">
        <f t="shared" ref="N65:N67" si="80">(H65/B65)*10</f>
        <v>12.88192032353277</v>
      </c>
      <c r="O65" s="143">
        <f t="shared" ref="O65:O67" si="81">(I65/C65)*10</f>
        <v>10.451077878820431</v>
      </c>
      <c r="P65" s="52">
        <f t="shared" ref="P65:P67" si="82">(O65-N65)/N65</f>
        <v>-0.18870186926025778</v>
      </c>
    </row>
    <row r="66" spans="1:16" ht="20.100000000000001" customHeight="1" x14ac:dyDescent="0.25">
      <c r="A66" s="38" t="s">
        <v>172</v>
      </c>
      <c r="B66" s="19">
        <v>113</v>
      </c>
      <c r="C66" s="140">
        <v>107.47000000000003</v>
      </c>
      <c r="D66" s="247">
        <f t="shared" si="69"/>
        <v>1.0199918400652798E-2</v>
      </c>
      <c r="E66" s="215">
        <f t="shared" si="70"/>
        <v>8.9964598465905651E-3</v>
      </c>
      <c r="F66" s="52">
        <f>(C65-B65)/B65</f>
        <v>-0.16526425647799339</v>
      </c>
      <c r="H66" s="19">
        <v>516.89100000000019</v>
      </c>
      <c r="I66" s="140">
        <v>538.49800000000005</v>
      </c>
      <c r="J66" s="214">
        <f t="shared" si="72"/>
        <v>7.077937265023182E-2</v>
      </c>
      <c r="K66" s="215">
        <f t="shared" si="73"/>
        <v>6.6068631883478335E-2</v>
      </c>
      <c r="L66" s="52">
        <f t="shared" si="74"/>
        <v>4.180184990645968E-2</v>
      </c>
      <c r="N66" s="40">
        <f t="shared" ref="N66" si="83">(H66/B66)*10</f>
        <v>45.742566371681434</v>
      </c>
      <c r="O66" s="143">
        <f t="shared" ref="O66" si="84">(I66/C66)*10</f>
        <v>50.106820508048749</v>
      </c>
      <c r="P66" s="52">
        <f t="shared" ref="P66" si="85">(O66-N66)/N66</f>
        <v>9.5409035446449325E-2</v>
      </c>
    </row>
    <row r="67" spans="1:16" ht="20.100000000000001" customHeight="1" x14ac:dyDescent="0.25">
      <c r="A67" s="38" t="s">
        <v>162</v>
      </c>
      <c r="B67" s="19">
        <v>694.2299999999999</v>
      </c>
      <c r="C67" s="140">
        <v>862.38000000000011</v>
      </c>
      <c r="D67" s="247">
        <f t="shared" si="69"/>
        <v>6.2664507533497268E-2</v>
      </c>
      <c r="E67" s="215">
        <f t="shared" si="70"/>
        <v>7.219100253561711E-2</v>
      </c>
      <c r="F67" s="52">
        <f t="shared" si="71"/>
        <v>0.24221079469340165</v>
      </c>
      <c r="H67" s="19">
        <v>333.58800000000002</v>
      </c>
      <c r="I67" s="140">
        <v>374.13899999999995</v>
      </c>
      <c r="J67" s="214">
        <f t="shared" si="72"/>
        <v>4.567916516953386E-2</v>
      </c>
      <c r="K67" s="215">
        <f t="shared" si="73"/>
        <v>4.5903330865207842E-2</v>
      </c>
      <c r="L67" s="52">
        <f t="shared" si="74"/>
        <v>0.12156012806216029</v>
      </c>
      <c r="N67" s="40">
        <f t="shared" si="80"/>
        <v>4.8051510306382621</v>
      </c>
      <c r="O67" s="143">
        <f t="shared" si="81"/>
        <v>4.3384470882905433</v>
      </c>
      <c r="P67" s="52">
        <f t="shared" si="82"/>
        <v>-9.7125759288720456E-2</v>
      </c>
    </row>
    <row r="68" spans="1:16" ht="20.100000000000001" customHeight="1" x14ac:dyDescent="0.25">
      <c r="A68" s="38" t="s">
        <v>160</v>
      </c>
      <c r="B68" s="19">
        <v>815.39</v>
      </c>
      <c r="C68" s="140">
        <v>712.57</v>
      </c>
      <c r="D68" s="247">
        <f t="shared" si="69"/>
        <v>7.3600986413347655E-2</v>
      </c>
      <c r="E68" s="215">
        <f t="shared" si="70"/>
        <v>5.9650203711594289E-2</v>
      </c>
      <c r="F68" s="52">
        <f t="shared" si="71"/>
        <v>-0.12609916726965004</v>
      </c>
      <c r="H68" s="19">
        <v>375.52699999999987</v>
      </c>
      <c r="I68" s="140">
        <v>373.58299999999997</v>
      </c>
      <c r="J68" s="214">
        <f t="shared" si="72"/>
        <v>5.142199317307438E-2</v>
      </c>
      <c r="K68" s="215">
        <f t="shared" si="73"/>
        <v>4.5835114902795335E-2</v>
      </c>
      <c r="L68" s="52">
        <f t="shared" si="74"/>
        <v>-5.1767249758337052E-3</v>
      </c>
      <c r="N68" s="40">
        <f t="shared" ref="N68:N69" si="86">(H68/B68)*10</f>
        <v>4.6054893977115228</v>
      </c>
      <c r="O68" s="143">
        <f t="shared" ref="O68:O69" si="87">(I68/C68)*10</f>
        <v>5.2427550977447819</v>
      </c>
      <c r="P68" s="52">
        <f t="shared" ref="P68:P69" si="88">(O68-N68)/N68</f>
        <v>0.13837089720582524</v>
      </c>
    </row>
    <row r="69" spans="1:16" ht="20.100000000000001" customHeight="1" x14ac:dyDescent="0.25">
      <c r="A69" s="38" t="s">
        <v>168</v>
      </c>
      <c r="B69" s="19">
        <v>554.1</v>
      </c>
      <c r="C69" s="140">
        <v>493.22000000000014</v>
      </c>
      <c r="D69" s="247">
        <f t="shared" si="69"/>
        <v>5.0015706069041731E-2</v>
      </c>
      <c r="E69" s="215">
        <f t="shared" si="70"/>
        <v>4.1288116921330595E-2</v>
      </c>
      <c r="F69" s="52">
        <f t="shared" si="71"/>
        <v>-0.10987186428442497</v>
      </c>
      <c r="H69" s="19">
        <v>373.42000000000007</v>
      </c>
      <c r="I69" s="140">
        <v>335.51999999999992</v>
      </c>
      <c r="J69" s="214">
        <f t="shared" si="72"/>
        <v>5.1133475597465547E-2</v>
      </c>
      <c r="K69" s="215">
        <f t="shared" si="73"/>
        <v>4.1165143360875331E-2</v>
      </c>
      <c r="L69" s="52">
        <f t="shared" si="74"/>
        <v>-0.10149429596700804</v>
      </c>
      <c r="N69" s="40">
        <f t="shared" si="86"/>
        <v>6.7392167478794454</v>
      </c>
      <c r="O69" s="143">
        <f t="shared" si="87"/>
        <v>6.8026438506143272</v>
      </c>
      <c r="P69" s="52">
        <f t="shared" si="88"/>
        <v>9.4116430896572269E-3</v>
      </c>
    </row>
    <row r="70" spans="1:16" ht="20.100000000000001" customHeight="1" x14ac:dyDescent="0.25">
      <c r="A70" s="38" t="s">
        <v>179</v>
      </c>
      <c r="B70" s="19">
        <v>641.64000000000021</v>
      </c>
      <c r="C70" s="140">
        <v>505.35</v>
      </c>
      <c r="D70" s="247">
        <f t="shared" si="69"/>
        <v>5.79174835627864E-2</v>
      </c>
      <c r="E70" s="215">
        <f t="shared" si="70"/>
        <v>4.2303535716707377E-2</v>
      </c>
      <c r="F70" s="52">
        <f t="shared" si="71"/>
        <v>-0.21240882737983938</v>
      </c>
      <c r="H70" s="19">
        <v>331.267</v>
      </c>
      <c r="I70" s="140">
        <v>261.19</v>
      </c>
      <c r="J70" s="214">
        <f t="shared" si="72"/>
        <v>4.5361343957864113E-2</v>
      </c>
      <c r="K70" s="215">
        <f t="shared" si="73"/>
        <v>3.2045552558497344E-2</v>
      </c>
      <c r="L70" s="52">
        <f t="shared" si="74"/>
        <v>-0.21154235103406013</v>
      </c>
      <c r="N70" s="40">
        <f t="shared" ref="N70:N71" si="89">(H70/B70)*10</f>
        <v>5.1628171560376508</v>
      </c>
      <c r="O70" s="143">
        <f t="shared" ref="O70:O71" si="90">(I70/C70)*10</f>
        <v>5.1684970812308295</v>
      </c>
      <c r="P70" s="52">
        <f t="shared" ref="P70:P71" si="91">(O70-N70)/N70</f>
        <v>1.1001600524505005E-3</v>
      </c>
    </row>
    <row r="71" spans="1:16" ht="20.100000000000001" customHeight="1" x14ac:dyDescent="0.25">
      <c r="A71" s="38" t="s">
        <v>221</v>
      </c>
      <c r="B71" s="19">
        <v>162.88000000000002</v>
      </c>
      <c r="C71" s="140">
        <v>350.86999999999995</v>
      </c>
      <c r="D71" s="247">
        <f t="shared" si="69"/>
        <v>1.4702324859277239E-2</v>
      </c>
      <c r="E71" s="215">
        <f t="shared" si="70"/>
        <v>2.937180484203248E-2</v>
      </c>
      <c r="F71" s="52">
        <f t="shared" si="71"/>
        <v>1.1541625736738697</v>
      </c>
      <c r="H71" s="19">
        <v>75.452000000000012</v>
      </c>
      <c r="I71" s="140">
        <v>171.52999999999997</v>
      </c>
      <c r="J71" s="214">
        <f t="shared" si="72"/>
        <v>1.033185957040322E-2</v>
      </c>
      <c r="K71" s="215">
        <f t="shared" si="73"/>
        <v>2.1045115166580072E-2</v>
      </c>
      <c r="L71" s="52">
        <f t="shared" si="74"/>
        <v>1.2733658484864543</v>
      </c>
      <c r="N71" s="40">
        <f t="shared" si="89"/>
        <v>4.6323673870333986</v>
      </c>
      <c r="O71" s="143">
        <f t="shared" si="90"/>
        <v>4.8887052184569786</v>
      </c>
      <c r="P71" s="52">
        <f t="shared" si="91"/>
        <v>5.5336248187288231E-2</v>
      </c>
    </row>
    <row r="72" spans="1:16" ht="20.100000000000001" customHeight="1" x14ac:dyDescent="0.25">
      <c r="A72" s="38" t="s">
        <v>178</v>
      </c>
      <c r="B72" s="19">
        <v>209.29</v>
      </c>
      <c r="C72" s="140">
        <v>494.83000000000004</v>
      </c>
      <c r="D72" s="247">
        <f t="shared" si="69"/>
        <v>1.8891512584713485E-2</v>
      </c>
      <c r="E72" s="215">
        <f t="shared" si="70"/>
        <v>4.1422892210741684E-2</v>
      </c>
      <c r="F72" s="52">
        <f t="shared" si="71"/>
        <v>1.3643270103683889</v>
      </c>
      <c r="H72" s="19">
        <v>132.196</v>
      </c>
      <c r="I72" s="140">
        <v>157.55899999999997</v>
      </c>
      <c r="J72" s="214">
        <f t="shared" si="72"/>
        <v>1.8101978844417957E-2</v>
      </c>
      <c r="K72" s="215">
        <f t="shared" si="73"/>
        <v>1.9331005075095838E-2</v>
      </c>
      <c r="L72" s="52">
        <f t="shared" si="74"/>
        <v>0.19185905776271575</v>
      </c>
      <c r="N72" s="40">
        <f t="shared" ref="N72" si="92">(H72/B72)*10</f>
        <v>6.3164030770700936</v>
      </c>
      <c r="O72" s="143">
        <f t="shared" ref="O72" si="93">(I72/C72)*10</f>
        <v>3.1841036315502285</v>
      </c>
      <c r="P72" s="52">
        <f t="shared" ref="P72" si="94">(O72-N72)/N72</f>
        <v>-0.49589923367791205</v>
      </c>
    </row>
    <row r="73" spans="1:16" ht="20.100000000000001" customHeight="1" x14ac:dyDescent="0.25">
      <c r="A73" s="38" t="s">
        <v>192</v>
      </c>
      <c r="B73" s="19">
        <v>221.63000000000002</v>
      </c>
      <c r="C73" s="140">
        <v>399.33</v>
      </c>
      <c r="D73" s="247">
        <f t="shared" si="69"/>
        <v>2.0005379779970616E-2</v>
      </c>
      <c r="E73" s="215">
        <f t="shared" si="70"/>
        <v>3.3428457341946681E-2</v>
      </c>
      <c r="F73" s="52">
        <f t="shared" si="71"/>
        <v>0.80178676171998353</v>
      </c>
      <c r="H73" s="19">
        <v>65.158999999999992</v>
      </c>
      <c r="I73" s="140">
        <v>146.94400000000002</v>
      </c>
      <c r="J73" s="214">
        <f t="shared" si="72"/>
        <v>8.9224094490259129E-3</v>
      </c>
      <c r="K73" s="215">
        <f t="shared" si="73"/>
        <v>1.8028644569684268E-2</v>
      </c>
      <c r="L73" s="52">
        <f t="shared" si="74"/>
        <v>1.2551604536595105</v>
      </c>
      <c r="N73" s="40">
        <f t="shared" ref="N73" si="95">(H73/B73)*10</f>
        <v>2.9399900735459994</v>
      </c>
      <c r="O73" s="143">
        <f t="shared" ref="O73" si="96">(I73/C73)*10</f>
        <v>3.6797636040367623</v>
      </c>
      <c r="P73" s="52">
        <f t="shared" ref="P73" si="97">(O73-N73)/N73</f>
        <v>0.25162449939788489</v>
      </c>
    </row>
    <row r="74" spans="1:16" ht="20.100000000000001" customHeight="1" x14ac:dyDescent="0.25">
      <c r="A74" s="38" t="s">
        <v>173</v>
      </c>
      <c r="B74" s="19">
        <v>177.61</v>
      </c>
      <c r="C74" s="140">
        <v>209.55</v>
      </c>
      <c r="D74" s="247">
        <f t="shared" si="69"/>
        <v>1.6031924841946404E-2</v>
      </c>
      <c r="E74" s="215">
        <f t="shared" si="70"/>
        <v>1.7541715463413536E-2</v>
      </c>
      <c r="F74" s="52">
        <f t="shared" si="71"/>
        <v>0.17983221665446764</v>
      </c>
      <c r="H74" s="19">
        <v>125.99199999999999</v>
      </c>
      <c r="I74" s="140">
        <v>123.69900000000001</v>
      </c>
      <c r="J74" s="214">
        <f t="shared" si="72"/>
        <v>1.725244726440972E-2</v>
      </c>
      <c r="K74" s="215">
        <f t="shared" si="73"/>
        <v>1.5176702040405695E-2</v>
      </c>
      <c r="L74" s="52">
        <f t="shared" si="74"/>
        <v>-1.8199568226553893E-2</v>
      </c>
      <c r="N74" s="40">
        <f t="shared" ref="N74:N75" si="98">(H74/B74)*10</f>
        <v>7.0937447215809915</v>
      </c>
      <c r="O74" s="143">
        <f t="shared" ref="O74:O75" si="99">(I74/C74)*10</f>
        <v>5.9030780243378667</v>
      </c>
      <c r="P74" s="52">
        <f t="shared" ref="P74:P75" si="100">(O74-N74)/N74</f>
        <v>-0.16784741261139707</v>
      </c>
    </row>
    <row r="75" spans="1:16" ht="20.100000000000001" customHeight="1" x14ac:dyDescent="0.25">
      <c r="A75" s="38" t="s">
        <v>228</v>
      </c>
      <c r="B75" s="19">
        <v>12.459999999999999</v>
      </c>
      <c r="C75" s="140">
        <v>21.459999999999997</v>
      </c>
      <c r="D75" s="247">
        <f t="shared" si="69"/>
        <v>1.124698967010034E-3</v>
      </c>
      <c r="E75" s="215">
        <f t="shared" si="70"/>
        <v>1.7964457830821018E-3</v>
      </c>
      <c r="F75" s="52">
        <f t="shared" si="71"/>
        <v>0.7223113964686998</v>
      </c>
      <c r="H75" s="19">
        <v>45.441999999999993</v>
      </c>
      <c r="I75" s="140">
        <v>74.628</v>
      </c>
      <c r="J75" s="214">
        <f t="shared" si="72"/>
        <v>6.2225038779391267E-3</v>
      </c>
      <c r="K75" s="215">
        <f t="shared" si="73"/>
        <v>9.1561525951818212E-3</v>
      </c>
      <c r="L75" s="52">
        <f t="shared" ref="L75:L78" si="101">(I75-H75)/H75</f>
        <v>0.64226926631750392</v>
      </c>
      <c r="N75" s="40">
        <f t="shared" si="98"/>
        <v>36.47030497592295</v>
      </c>
      <c r="O75" s="143">
        <f t="shared" si="99"/>
        <v>34.775396085740915</v>
      </c>
      <c r="P75" s="52">
        <f t="shared" si="100"/>
        <v>-4.6473669230377518E-2</v>
      </c>
    </row>
    <row r="76" spans="1:16" ht="20.100000000000001" customHeight="1" x14ac:dyDescent="0.25">
      <c r="A76" s="38" t="s">
        <v>194</v>
      </c>
      <c r="B76" s="19">
        <v>156.84000000000006</v>
      </c>
      <c r="C76" s="140">
        <v>196.94</v>
      </c>
      <c r="D76" s="247">
        <f t="shared" si="69"/>
        <v>1.4157125681047659E-2</v>
      </c>
      <c r="E76" s="215">
        <f t="shared" si="70"/>
        <v>1.6486115215293064E-2</v>
      </c>
      <c r="F76" s="52">
        <f t="shared" si="71"/>
        <v>0.25567457281305739</v>
      </c>
      <c r="H76" s="19">
        <v>62.115000000000009</v>
      </c>
      <c r="I76" s="140">
        <v>72.549000000000007</v>
      </c>
      <c r="J76" s="214">
        <f t="shared" si="72"/>
        <v>8.5055857659915701E-3</v>
      </c>
      <c r="K76" s="215">
        <f t="shared" si="73"/>
        <v>8.901078879614166E-3</v>
      </c>
      <c r="L76" s="52">
        <f t="shared" si="101"/>
        <v>0.16797874909442156</v>
      </c>
      <c r="N76" s="40">
        <f t="shared" ref="N76:N77" si="102">(H76/B76)*10</f>
        <v>3.9604055087987748</v>
      </c>
      <c r="O76" s="143">
        <f t="shared" ref="O76:O77" si="103">(I76/C76)*10</f>
        <v>3.6838123286280089</v>
      </c>
      <c r="P76" s="52">
        <f t="shared" ref="P76:P77" si="104">(O76-N76)/N76</f>
        <v>-6.98396110085856E-2</v>
      </c>
    </row>
    <row r="77" spans="1:16" ht="20.100000000000001" customHeight="1" x14ac:dyDescent="0.25">
      <c r="A77" s="38" t="s">
        <v>229</v>
      </c>
      <c r="B77" s="19">
        <v>198.31</v>
      </c>
      <c r="C77" s="140">
        <v>225.05</v>
      </c>
      <c r="D77" s="247">
        <f t="shared" si="69"/>
        <v>1.7900405469322624E-2</v>
      </c>
      <c r="E77" s="215">
        <f t="shared" si="70"/>
        <v>1.8839241541594925E-2</v>
      </c>
      <c r="F77" s="52">
        <f t="shared" si="71"/>
        <v>0.13483939286974941</v>
      </c>
      <c r="H77" s="19">
        <v>66.064000000000007</v>
      </c>
      <c r="I77" s="140">
        <v>70.045999999999992</v>
      </c>
      <c r="J77" s="214">
        <f t="shared" si="72"/>
        <v>9.0463337043301464E-3</v>
      </c>
      <c r="K77" s="215">
        <f t="shared" si="73"/>
        <v>8.5939843581779723E-3</v>
      </c>
      <c r="L77" s="52">
        <f t="shared" si="101"/>
        <v>6.0274884960038522E-2</v>
      </c>
      <c r="N77" s="40">
        <f t="shared" si="102"/>
        <v>3.331349906711714</v>
      </c>
      <c r="O77" s="143">
        <f t="shared" si="103"/>
        <v>3.1124638969117968</v>
      </c>
      <c r="P77" s="52">
        <f t="shared" si="104"/>
        <v>-6.5704899193844729E-2</v>
      </c>
    </row>
    <row r="78" spans="1:16" ht="20.100000000000001" customHeight="1" x14ac:dyDescent="0.25">
      <c r="A78" s="38" t="s">
        <v>202</v>
      </c>
      <c r="B78" s="19">
        <v>544.23</v>
      </c>
      <c r="C78" s="140">
        <v>259.20000000000005</v>
      </c>
      <c r="D78" s="247">
        <f t="shared" si="69"/>
        <v>4.9124792842365241E-2</v>
      </c>
      <c r="E78" s="215">
        <f t="shared" si="70"/>
        <v>2.1697984481588113E-2</v>
      </c>
      <c r="F78" s="52">
        <f t="shared" si="71"/>
        <v>-0.52373077559120218</v>
      </c>
      <c r="H78" s="19">
        <v>179.501</v>
      </c>
      <c r="I78" s="140">
        <v>64.736999999999995</v>
      </c>
      <c r="J78" s="214">
        <f t="shared" si="72"/>
        <v>2.4579588675541379E-2</v>
      </c>
      <c r="K78" s="215">
        <f t="shared" si="73"/>
        <v>7.9426200696023682E-3</v>
      </c>
      <c r="L78" s="52">
        <f t="shared" si="101"/>
        <v>-0.63935019860613596</v>
      </c>
      <c r="N78" s="40">
        <f t="shared" ref="N78" si="105">(H78/B78)*10</f>
        <v>3.2982562519522993</v>
      </c>
      <c r="O78" s="143">
        <f t="shared" ref="O78" si="106">(I78/C78)*10</f>
        <v>2.4975694444444438</v>
      </c>
      <c r="P78" s="52">
        <f t="shared" ref="P78" si="107">(O78-N78)/N78</f>
        <v>-0.2427606426983695</v>
      </c>
    </row>
    <row r="79" spans="1:16" ht="20.100000000000001" customHeight="1" x14ac:dyDescent="0.25">
      <c r="A79" s="38" t="s">
        <v>191</v>
      </c>
      <c r="B79" s="19">
        <v>137.03000000000003</v>
      </c>
      <c r="C79" s="140">
        <v>108.41</v>
      </c>
      <c r="D79" s="247">
        <f t="shared" si="69"/>
        <v>1.2368980694172152E-2</v>
      </c>
      <c r="E79" s="215">
        <f t="shared" si="70"/>
        <v>9.0751485248802728E-3</v>
      </c>
      <c r="F79" s="52">
        <f t="shared" si="71"/>
        <v>-0.20885937385973893</v>
      </c>
      <c r="H79" s="19">
        <v>83.915999999999983</v>
      </c>
      <c r="I79" s="140">
        <v>64.411000000000001</v>
      </c>
      <c r="J79" s="214">
        <f t="shared" si="72"/>
        <v>1.149085945647506E-2</v>
      </c>
      <c r="K79" s="215">
        <f t="shared" si="73"/>
        <v>7.9026229405619371E-3</v>
      </c>
      <c r="L79" s="52">
        <f t="shared" ref="L79:L80" si="108">(I79-H79)/H79</f>
        <v>-0.23243481576814892</v>
      </c>
      <c r="N79" s="40">
        <f t="shared" ref="N79:N80" si="109">(H79/B79)*10</f>
        <v>6.1239144712836584</v>
      </c>
      <c r="O79" s="143">
        <f t="shared" ref="O79:O80" si="110">(I79/C79)*10</f>
        <v>5.9414260677059314</v>
      </c>
      <c r="P79" s="52">
        <f t="shared" ref="P79:P80" si="111">(O79-N79)/N79</f>
        <v>-2.979930638049471E-2</v>
      </c>
    </row>
    <row r="80" spans="1:16" ht="20.100000000000001" customHeight="1" x14ac:dyDescent="0.25">
      <c r="A80" s="38" t="s">
        <v>201</v>
      </c>
      <c r="B80" s="19">
        <v>7.6199999999999992</v>
      </c>
      <c r="C80" s="140">
        <v>296.46999999999991</v>
      </c>
      <c r="D80" s="247">
        <f t="shared" si="69"/>
        <v>6.878175063095072E-4</v>
      </c>
      <c r="E80" s="215">
        <f t="shared" si="70"/>
        <v>2.4817906864415221E-2</v>
      </c>
      <c r="F80" s="52">
        <f t="shared" si="71"/>
        <v>37.90682414698162</v>
      </c>
      <c r="H80" s="19">
        <v>3.16</v>
      </c>
      <c r="I80" s="140">
        <v>64.209000000000003</v>
      </c>
      <c r="J80" s="214">
        <f t="shared" si="72"/>
        <v>4.3270789697389295E-4</v>
      </c>
      <c r="K80" s="215">
        <f t="shared" si="73"/>
        <v>7.8778394434264563E-3</v>
      </c>
      <c r="L80" s="52">
        <f t="shared" si="108"/>
        <v>19.319303797468354</v>
      </c>
      <c r="N80" s="40">
        <f t="shared" si="109"/>
        <v>4.1469816272965883</v>
      </c>
      <c r="O80" s="143">
        <f t="shared" si="110"/>
        <v>2.1657840590953561</v>
      </c>
      <c r="P80" s="52">
        <f t="shared" si="111"/>
        <v>-0.47774447688903127</v>
      </c>
    </row>
    <row r="81" spans="1:16" ht="20.100000000000001" customHeight="1" x14ac:dyDescent="0.25">
      <c r="A81" s="38" t="s">
        <v>199</v>
      </c>
      <c r="B81" s="19">
        <v>307.11</v>
      </c>
      <c r="C81" s="140">
        <v>260.25</v>
      </c>
      <c r="D81" s="247">
        <f t="shared" si="69"/>
        <v>2.7721211858623723E-2</v>
      </c>
      <c r="E81" s="215">
        <f t="shared" si="70"/>
        <v>2.1785881409464913E-2</v>
      </c>
      <c r="F81" s="52">
        <f t="shared" si="71"/>
        <v>-0.15258376477483643</v>
      </c>
      <c r="H81" s="19">
        <v>58.004000000000005</v>
      </c>
      <c r="I81" s="140">
        <v>48.814000000000007</v>
      </c>
      <c r="J81" s="214">
        <f t="shared" si="72"/>
        <v>7.9426547012891417E-3</v>
      </c>
      <c r="K81" s="215">
        <f t="shared" si="73"/>
        <v>5.9890179661950677E-3</v>
      </c>
      <c r="L81" s="52">
        <f t="shared" ref="L81:L82" si="112">(I81-H81)/H81</f>
        <v>-0.15843734914833454</v>
      </c>
      <c r="N81" s="40">
        <f t="shared" ref="N81" si="113">(H81/B81)*10</f>
        <v>1.8887043730259516</v>
      </c>
      <c r="O81" s="143">
        <f t="shared" ref="O81" si="114">(I81/C81)*10</f>
        <v>1.8756580211335259</v>
      </c>
      <c r="P81" s="52">
        <f t="shared" ref="P81" si="115">(O81-N81)/N81</f>
        <v>-6.9075669431123265E-3</v>
      </c>
    </row>
    <row r="82" spans="1:16" ht="20.100000000000001" customHeight="1" x14ac:dyDescent="0.25">
      <c r="A82" s="38" t="s">
        <v>211</v>
      </c>
      <c r="B82" s="19">
        <v>60.48</v>
      </c>
      <c r="C82" s="140">
        <v>68.809999999999988</v>
      </c>
      <c r="D82" s="247">
        <f t="shared" si="69"/>
        <v>5.4592129634644356E-3</v>
      </c>
      <c r="E82" s="215">
        <f t="shared" si="70"/>
        <v>5.7601786735265335E-3</v>
      </c>
      <c r="F82" s="52">
        <f t="shared" si="71"/>
        <v>0.13773148148148134</v>
      </c>
      <c r="H82" s="19">
        <v>24.794999999999998</v>
      </c>
      <c r="I82" s="140">
        <v>30.524000000000001</v>
      </c>
      <c r="J82" s="214">
        <f t="shared" si="72"/>
        <v>3.395250729578378E-3</v>
      </c>
      <c r="K82" s="215">
        <f t="shared" si="73"/>
        <v>3.7450072602150655E-3</v>
      </c>
      <c r="L82" s="52">
        <f t="shared" si="112"/>
        <v>0.23105464811453935</v>
      </c>
      <c r="N82" s="40">
        <f t="shared" ref="N82" si="116">(H82/B82)*10</f>
        <v>4.0997023809523805</v>
      </c>
      <c r="O82" s="143">
        <f t="shared" ref="O82" si="117">(I82/C82)*10</f>
        <v>4.4359831419851776</v>
      </c>
      <c r="P82" s="52">
        <f t="shared" ref="P82" si="118">(O82-N82)/N82</f>
        <v>8.2025652055912779E-2</v>
      </c>
    </row>
    <row r="83" spans="1:16" ht="20.100000000000001" customHeight="1" thickBot="1" x14ac:dyDescent="0.3">
      <c r="A83" s="8" t="s">
        <v>17</v>
      </c>
      <c r="B83" s="19">
        <f>B84-SUM(B62:B82)</f>
        <v>725.21999999999571</v>
      </c>
      <c r="C83" s="142">
        <f>C84-SUM(C62:C82)</f>
        <v>676.8799999999992</v>
      </c>
      <c r="D83" s="247">
        <f t="shared" si="69"/>
        <v>6.5461812588684762E-2</v>
      </c>
      <c r="E83" s="215">
        <f t="shared" si="70"/>
        <v>5.6662545277381723E-2</v>
      </c>
      <c r="F83" s="52">
        <f t="shared" si="71"/>
        <v>-6.6655635531282634E-2</v>
      </c>
      <c r="H83" s="19">
        <f>H84-SUM(H62:H82)</f>
        <v>385.44499999999971</v>
      </c>
      <c r="I83" s="140">
        <f>I84-SUM(I62:I82)</f>
        <v>298.75999999999749</v>
      </c>
      <c r="J83" s="214">
        <f t="shared" si="72"/>
        <v>5.2780093464905704E-2</v>
      </c>
      <c r="K83" s="215">
        <f t="shared" si="73"/>
        <v>3.6655037644536877E-2</v>
      </c>
      <c r="L83" s="52">
        <f t="shared" ref="L83" si="119">(I83-H83)/H83</f>
        <v>-0.22489589954468805</v>
      </c>
      <c r="N83" s="40">
        <f t="shared" ref="N83:O84" si="120">(H83/B83)*10</f>
        <v>5.3148699704917401</v>
      </c>
      <c r="O83" s="143">
        <f t="shared" ref="O83" si="121">(I83/C83)*10</f>
        <v>4.4137808769648661</v>
      </c>
      <c r="P83" s="52">
        <f t="shared" ref="P83" si="122">(O83-N83)/N83</f>
        <v>-0.16954113619519159</v>
      </c>
    </row>
    <row r="84" spans="1:16" ht="26.25" customHeight="1" thickBot="1" x14ac:dyDescent="0.3">
      <c r="A84" s="12"/>
      <c r="B84" s="17">
        <v>11078.519999999997</v>
      </c>
      <c r="C84" s="145">
        <v>11945.809999999998</v>
      </c>
      <c r="D84" s="243">
        <f>SUM(D62:D83)</f>
        <v>1</v>
      </c>
      <c r="E84" s="244">
        <f>SUM(E62:E83)</f>
        <v>1.0000000000000002</v>
      </c>
      <c r="F84" s="57">
        <f>(C84-B84)/B84</f>
        <v>7.8285727696479415E-2</v>
      </c>
      <c r="G84" s="1"/>
      <c r="H84" s="17">
        <v>7302.848</v>
      </c>
      <c r="I84" s="145">
        <v>8150.5849999999973</v>
      </c>
      <c r="J84" s="255">
        <f t="shared" si="72"/>
        <v>1</v>
      </c>
      <c r="K84" s="244">
        <f t="shared" si="73"/>
        <v>1</v>
      </c>
      <c r="L84" s="57">
        <f>(I84-H84)/H84</f>
        <v>0.11608306786612529</v>
      </c>
      <c r="M84" s="1"/>
      <c r="N84" s="37">
        <f t="shared" si="120"/>
        <v>6.5918985568469459</v>
      </c>
      <c r="O84" s="150">
        <f t="shared" si="120"/>
        <v>6.8229655418929305</v>
      </c>
      <c r="P84" s="57">
        <f>(O84-N84)/N84</f>
        <v>3.505317672189863E-2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L39:L56 P39:P56 F39:F56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140</v>
      </c>
    </row>
    <row r="2" spans="1:18" ht="15.75" thickBot="1" x14ac:dyDescent="0.3"/>
    <row r="3" spans="1:18" x14ac:dyDescent="0.25">
      <c r="A3" s="347" t="s">
        <v>16</v>
      </c>
      <c r="B3" s="339"/>
      <c r="C3" s="339"/>
      <c r="D3" s="360" t="s">
        <v>1</v>
      </c>
      <c r="E3" s="362"/>
      <c r="F3" s="360" t="s">
        <v>104</v>
      </c>
      <c r="G3" s="362"/>
      <c r="H3" s="130" t="s">
        <v>0</v>
      </c>
      <c r="J3" s="364" t="s">
        <v>19</v>
      </c>
      <c r="K3" s="362"/>
      <c r="L3" s="358" t="s">
        <v>104</v>
      </c>
      <c r="M3" s="359"/>
      <c r="N3" s="130" t="s">
        <v>0</v>
      </c>
      <c r="P3" s="371" t="s">
        <v>22</v>
      </c>
      <c r="Q3" s="362"/>
      <c r="R3" s="130" t="s">
        <v>0</v>
      </c>
    </row>
    <row r="4" spans="1:18" x14ac:dyDescent="0.25">
      <c r="A4" s="363"/>
      <c r="B4" s="340"/>
      <c r="C4" s="340"/>
      <c r="D4" s="365" t="s">
        <v>206</v>
      </c>
      <c r="E4" s="367"/>
      <c r="F4" s="365" t="str">
        <f>D4</f>
        <v>jan-dez</v>
      </c>
      <c r="G4" s="367"/>
      <c r="H4" s="131" t="s">
        <v>149</v>
      </c>
      <c r="J4" s="368" t="str">
        <f>D4</f>
        <v>jan-dez</v>
      </c>
      <c r="K4" s="367"/>
      <c r="L4" s="369" t="str">
        <f>D4</f>
        <v>jan-dez</v>
      </c>
      <c r="M4" s="357"/>
      <c r="N4" s="131" t="str">
        <f>H4</f>
        <v>2024/2023</v>
      </c>
      <c r="P4" s="368" t="str">
        <f>D4</f>
        <v>jan-dez</v>
      </c>
      <c r="Q4" s="366"/>
      <c r="R4" s="131" t="str">
        <f>N4</f>
        <v>2024/2023</v>
      </c>
    </row>
    <row r="5" spans="1:18" ht="19.5" customHeight="1" thickBot="1" x14ac:dyDescent="0.3">
      <c r="A5" s="348"/>
      <c r="B5" s="372"/>
      <c r="C5" s="372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399487.0399999998</v>
      </c>
      <c r="E6" s="147">
        <v>408421.88999999984</v>
      </c>
      <c r="F6" s="247">
        <f>D6/D8</f>
        <v>0.73027991961578309</v>
      </c>
      <c r="G6" s="246">
        <f>E6/E8</f>
        <v>0.75320542362933973</v>
      </c>
      <c r="H6" s="165">
        <f>(E6-D6)/D6</f>
        <v>2.2365806910782486E-2</v>
      </c>
      <c r="I6" s="1"/>
      <c r="J6" s="115">
        <v>183458.78899999996</v>
      </c>
      <c r="K6" s="147">
        <v>190794.59600000005</v>
      </c>
      <c r="L6" s="247">
        <f>J6/J8</f>
        <v>0.6089884810160564</v>
      </c>
      <c r="M6" s="246">
        <f>K6/K8</f>
        <v>0.6272124671173811</v>
      </c>
      <c r="N6" s="165">
        <f>(K6-J6)/J6</f>
        <v>3.9986130073060108E-2</v>
      </c>
      <c r="P6" s="27">
        <f t="shared" ref="P6:Q8" si="0">(J6/D6)*10</f>
        <v>4.5923589661381765</v>
      </c>
      <c r="Q6" s="152">
        <f t="shared" si="0"/>
        <v>4.6715075923085347</v>
      </c>
      <c r="R6" s="165">
        <f>(Q6-P6)/P6</f>
        <v>1.7234851794897074E-2</v>
      </c>
    </row>
    <row r="7" spans="1:18" ht="24" customHeight="1" thickBot="1" x14ac:dyDescent="0.3">
      <c r="A7" s="161" t="s">
        <v>21</v>
      </c>
      <c r="B7" s="1"/>
      <c r="C7" s="1"/>
      <c r="D7" s="117">
        <v>147545.72000000003</v>
      </c>
      <c r="E7" s="140">
        <v>133823.13000000012</v>
      </c>
      <c r="F7" s="247">
        <f>D7/D8</f>
        <v>0.26972008038421702</v>
      </c>
      <c r="G7" s="215">
        <f>E7/E8</f>
        <v>0.2467945763706601</v>
      </c>
      <c r="H7" s="55">
        <f t="shared" ref="H7:H8" si="1">(E7-D7)/D7</f>
        <v>-9.3005679866551921E-2</v>
      </c>
      <c r="J7" s="196">
        <v>117792.86799999994</v>
      </c>
      <c r="K7" s="142">
        <v>113399.92499999999</v>
      </c>
      <c r="L7" s="247">
        <f>J7/J8</f>
        <v>0.39101151898394365</v>
      </c>
      <c r="M7" s="215">
        <f>K7/K8</f>
        <v>0.37278753288261879</v>
      </c>
      <c r="N7" s="102">
        <f t="shared" ref="N7:N8" si="2">(K7-J7)/J7</f>
        <v>-3.729379439169405E-2</v>
      </c>
      <c r="P7" s="27">
        <f t="shared" si="0"/>
        <v>7.9834825435803847</v>
      </c>
      <c r="Q7" s="152">
        <f t="shared" si="0"/>
        <v>8.4738658406808973</v>
      </c>
      <c r="R7" s="102">
        <f t="shared" ref="R7:R8" si="3">(Q7-P7)/P7</f>
        <v>6.1424734684844502E-2</v>
      </c>
    </row>
    <row r="8" spans="1:18" ht="26.25" customHeight="1" thickBot="1" x14ac:dyDescent="0.3">
      <c r="A8" s="12" t="s">
        <v>12</v>
      </c>
      <c r="B8" s="162"/>
      <c r="C8" s="162"/>
      <c r="D8" s="163">
        <v>547032.75999999978</v>
      </c>
      <c r="E8" s="145">
        <v>542245.02</v>
      </c>
      <c r="F8" s="243">
        <f>SUM(F6:F7)</f>
        <v>1</v>
      </c>
      <c r="G8" s="244">
        <f>SUM(G6:G7)</f>
        <v>0.99999999999999978</v>
      </c>
      <c r="H8" s="164">
        <f t="shared" si="1"/>
        <v>-8.7521997768465632E-3</v>
      </c>
      <c r="I8" s="1"/>
      <c r="J8" s="17">
        <v>301251.65699999989</v>
      </c>
      <c r="K8" s="145">
        <v>304194.52100000007</v>
      </c>
      <c r="L8" s="243">
        <f>SUM(L6:L7)</f>
        <v>1</v>
      </c>
      <c r="M8" s="244">
        <f>SUM(M6:M7)</f>
        <v>0.99999999999999989</v>
      </c>
      <c r="N8" s="164">
        <f t="shared" si="2"/>
        <v>9.7687894211323026E-3</v>
      </c>
      <c r="O8" s="1"/>
      <c r="P8" s="29">
        <f t="shared" si="0"/>
        <v>5.5070130900387024</v>
      </c>
      <c r="Q8" s="146">
        <f t="shared" si="0"/>
        <v>5.6099089854250774</v>
      </c>
      <c r="R8" s="164">
        <f t="shared" si="3"/>
        <v>1.8684519848426919E-2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workbookViewId="0">
      <selection activeCell="A10" sqref="A10:XFD10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139</v>
      </c>
    </row>
    <row r="3" spans="1:16" ht="8.25" customHeight="1" thickBot="1" x14ac:dyDescent="0.3"/>
    <row r="4" spans="1:16" x14ac:dyDescent="0.25">
      <c r="A4" s="375" t="s">
        <v>3</v>
      </c>
      <c r="B4" s="360" t="s">
        <v>1</v>
      </c>
      <c r="C4" s="362"/>
      <c r="D4" s="360" t="s">
        <v>104</v>
      </c>
      <c r="E4" s="362"/>
      <c r="F4" s="130" t="s">
        <v>0</v>
      </c>
      <c r="H4" s="373" t="s">
        <v>19</v>
      </c>
      <c r="I4" s="374"/>
      <c r="J4" s="360" t="s">
        <v>104</v>
      </c>
      <c r="K4" s="361"/>
      <c r="L4" s="130" t="s">
        <v>0</v>
      </c>
      <c r="N4" s="371" t="s">
        <v>22</v>
      </c>
      <c r="O4" s="362"/>
      <c r="P4" s="130" t="s">
        <v>0</v>
      </c>
    </row>
    <row r="5" spans="1:16" x14ac:dyDescent="0.25">
      <c r="A5" s="376"/>
      <c r="B5" s="365" t="s">
        <v>206</v>
      </c>
      <c r="C5" s="367"/>
      <c r="D5" s="365" t="str">
        <f>B5</f>
        <v>jan-dez</v>
      </c>
      <c r="E5" s="367"/>
      <c r="F5" s="131" t="s">
        <v>149</v>
      </c>
      <c r="H5" s="368" t="str">
        <f>B5</f>
        <v>jan-dez</v>
      </c>
      <c r="I5" s="367"/>
      <c r="J5" s="365" t="str">
        <f>B5</f>
        <v>jan-dez</v>
      </c>
      <c r="K5" s="366"/>
      <c r="L5" s="131" t="str">
        <f>F5</f>
        <v>2024/2023</v>
      </c>
      <c r="N5" s="368" t="str">
        <f>B5</f>
        <v>jan-dez</v>
      </c>
      <c r="O5" s="366"/>
      <c r="P5" s="131" t="str">
        <f>F5</f>
        <v>2024/2023</v>
      </c>
    </row>
    <row r="6" spans="1:16" ht="19.5" customHeight="1" thickBot="1" x14ac:dyDescent="0.3">
      <c r="A6" s="377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158</v>
      </c>
      <c r="B7" s="39">
        <v>157152.37999999998</v>
      </c>
      <c r="C7" s="147">
        <v>66927.083999999988</v>
      </c>
      <c r="D7" s="247">
        <f>B7/$B$33</f>
        <v>0.28728147835241152</v>
      </c>
      <c r="E7" s="246">
        <f>C7/$C$33</f>
        <v>0.22216337220014026</v>
      </c>
      <c r="F7" s="52">
        <f>(C7-B7)/B7</f>
        <v>-0.5741261824987951</v>
      </c>
      <c r="H7" s="39">
        <v>164606.01</v>
      </c>
      <c r="I7" s="147">
        <v>70806.682000000001</v>
      </c>
      <c r="J7" s="247">
        <f>H7/$H$33</f>
        <v>0.30356389441806214</v>
      </c>
      <c r="K7" s="246">
        <f>I7/$I$33</f>
        <v>0.23276777559054071</v>
      </c>
      <c r="L7" s="52">
        <f>(I7-H7)/H7</f>
        <v>-0.56984145354109494</v>
      </c>
      <c r="N7" s="27">
        <f t="shared" ref="N7:N33" si="0">(H7/B7)*10</f>
        <v>10.474293166924994</v>
      </c>
      <c r="O7" s="151">
        <f t="shared" ref="O7:O33" si="1">(I7/C7)*10</f>
        <v>10.579675337416464</v>
      </c>
      <c r="P7" s="61">
        <f>(O7-N7)/N7</f>
        <v>1.0061029304033514E-2</v>
      </c>
    </row>
    <row r="8" spans="1:16" ht="20.100000000000001" customHeight="1" x14ac:dyDescent="0.25">
      <c r="A8" s="8" t="s">
        <v>157</v>
      </c>
      <c r="B8" s="19">
        <v>30865.83</v>
      </c>
      <c r="C8" s="140">
        <v>33465.498</v>
      </c>
      <c r="D8" s="247">
        <f t="shared" ref="D8:D32" si="2">B8/$B$33</f>
        <v>5.6424097891321891E-2</v>
      </c>
      <c r="E8" s="215">
        <f t="shared" ref="E8:E32" si="3">C8/$C$33</f>
        <v>0.11108817901041454</v>
      </c>
      <c r="F8" s="52">
        <f t="shared" ref="F8:F33" si="4">(C8-B8)/B8</f>
        <v>8.4224788382492796E-2</v>
      </c>
      <c r="H8" s="19">
        <v>30849.14</v>
      </c>
      <c r="I8" s="140">
        <v>34781.745999999999</v>
      </c>
      <c r="J8" s="247">
        <f t="shared" ref="J8:J32" si="5">H8/$H$33</f>
        <v>5.6891513729346928E-2</v>
      </c>
      <c r="K8" s="215">
        <f t="shared" ref="K8:K32" si="6">I8/$I$33</f>
        <v>0.11434047492262364</v>
      </c>
      <c r="L8" s="52">
        <f t="shared" ref="L8:L33" si="7">(I8-H8)/H8</f>
        <v>0.12747862663270354</v>
      </c>
      <c r="M8" s="1"/>
      <c r="N8" s="27">
        <f t="shared" si="0"/>
        <v>9.9945927260015353</v>
      </c>
      <c r="O8" s="152">
        <f t="shared" si="1"/>
        <v>10.393314929901836</v>
      </c>
      <c r="P8" s="52">
        <f t="shared" ref="P8:P71" si="8">(O8-N8)/N8</f>
        <v>3.9893792056478757E-2</v>
      </c>
    </row>
    <row r="9" spans="1:16" ht="20.100000000000001" customHeight="1" x14ac:dyDescent="0.25">
      <c r="A9" s="8" t="s">
        <v>161</v>
      </c>
      <c r="B9" s="19">
        <v>75440.260000000009</v>
      </c>
      <c r="C9" s="140">
        <v>33859.761999999995</v>
      </c>
      <c r="D9" s="247">
        <f t="shared" si="2"/>
        <v>0.1379081208957211</v>
      </c>
      <c r="E9" s="215">
        <f t="shared" si="3"/>
        <v>0.11239693197770526</v>
      </c>
      <c r="F9" s="52">
        <f t="shared" si="4"/>
        <v>-0.55117119161572359</v>
      </c>
      <c r="H9" s="19">
        <v>75523.58</v>
      </c>
      <c r="I9" s="140">
        <v>34525.761000000006</v>
      </c>
      <c r="J9" s="247">
        <f t="shared" si="5"/>
        <v>0.13927943496834697</v>
      </c>
      <c r="K9" s="215">
        <f t="shared" si="6"/>
        <v>0.11349895746478622</v>
      </c>
      <c r="L9" s="52">
        <f t="shared" si="7"/>
        <v>-0.54284792908387014</v>
      </c>
      <c r="N9" s="27">
        <f t="shared" si="0"/>
        <v>10.011044500641963</v>
      </c>
      <c r="O9" s="152">
        <f t="shared" si="1"/>
        <v>10.19669334946891</v>
      </c>
      <c r="P9" s="52">
        <f t="shared" si="8"/>
        <v>1.8544403515042027E-2</v>
      </c>
    </row>
    <row r="10" spans="1:16" ht="20.100000000000001" customHeight="1" x14ac:dyDescent="0.25">
      <c r="A10" s="8" t="s">
        <v>160</v>
      </c>
      <c r="B10" s="19">
        <v>67236.319999999992</v>
      </c>
      <c r="C10" s="140">
        <v>40363.947999999997</v>
      </c>
      <c r="D10" s="247">
        <f t="shared" si="2"/>
        <v>0.1229109569233111</v>
      </c>
      <c r="E10" s="215">
        <f t="shared" si="3"/>
        <v>0.13398747214193746</v>
      </c>
      <c r="F10" s="52">
        <f t="shared" si="4"/>
        <v>-0.3996704757190756</v>
      </c>
      <c r="H10" s="19">
        <v>53784.469999999994</v>
      </c>
      <c r="I10" s="140">
        <v>33495.219999999994</v>
      </c>
      <c r="J10" s="247">
        <f t="shared" si="5"/>
        <v>9.9188499693367391E-2</v>
      </c>
      <c r="K10" s="215">
        <f t="shared" si="6"/>
        <v>0.11011118770281864</v>
      </c>
      <c r="L10" s="52">
        <f t="shared" si="7"/>
        <v>-0.37723249852606155</v>
      </c>
      <c r="N10" s="27">
        <f t="shared" si="0"/>
        <v>7.999317928167395</v>
      </c>
      <c r="O10" s="152">
        <f t="shared" si="1"/>
        <v>8.2983012464489345</v>
      </c>
      <c r="P10" s="52">
        <f t="shared" si="8"/>
        <v>3.7376101433442485E-2</v>
      </c>
    </row>
    <row r="11" spans="1:16" ht="20.100000000000001" customHeight="1" x14ac:dyDescent="0.25">
      <c r="A11" s="8" t="s">
        <v>165</v>
      </c>
      <c r="B11" s="19">
        <v>67049.179999999993</v>
      </c>
      <c r="C11" s="140">
        <v>28133.664000000004</v>
      </c>
      <c r="D11" s="247">
        <f t="shared" si="2"/>
        <v>0.12256885675366129</v>
      </c>
      <c r="E11" s="215">
        <f t="shared" si="3"/>
        <v>9.3389242337013942E-2</v>
      </c>
      <c r="F11" s="52">
        <f t="shared" si="4"/>
        <v>-0.58040256420734737</v>
      </c>
      <c r="H11" s="19">
        <v>67885.88</v>
      </c>
      <c r="I11" s="140">
        <v>29101.644999999997</v>
      </c>
      <c r="J11" s="247">
        <f t="shared" si="5"/>
        <v>0.12519410505605014</v>
      </c>
      <c r="K11" s="215">
        <f t="shared" si="6"/>
        <v>9.5667880224575147E-2</v>
      </c>
      <c r="L11" s="52">
        <f t="shared" si="7"/>
        <v>-0.57131519838882561</v>
      </c>
      <c r="N11" s="27">
        <f t="shared" si="0"/>
        <v>10.124788998165229</v>
      </c>
      <c r="O11" s="152">
        <f t="shared" si="1"/>
        <v>10.344065031842277</v>
      </c>
      <c r="P11" s="52">
        <f t="shared" si="8"/>
        <v>2.165734354728616E-2</v>
      </c>
    </row>
    <row r="12" spans="1:16" ht="20.100000000000001" customHeight="1" x14ac:dyDescent="0.25">
      <c r="A12" s="8" t="s">
        <v>170</v>
      </c>
      <c r="B12" s="19">
        <v>17745.000000000004</v>
      </c>
      <c r="C12" s="140">
        <v>14364.665999999997</v>
      </c>
      <c r="D12" s="247">
        <f t="shared" si="2"/>
        <v>3.2438642248775011E-2</v>
      </c>
      <c r="E12" s="215">
        <f t="shared" si="3"/>
        <v>4.7683276311406307E-2</v>
      </c>
      <c r="F12" s="52">
        <f t="shared" si="4"/>
        <v>-0.19049501267962837</v>
      </c>
      <c r="H12" s="19">
        <v>22764.04</v>
      </c>
      <c r="I12" s="140">
        <v>17673.971999999998</v>
      </c>
      <c r="J12" s="247">
        <f t="shared" si="5"/>
        <v>4.1981095557133932E-2</v>
      </c>
      <c r="K12" s="215">
        <f t="shared" si="6"/>
        <v>5.8100888674454475E-2</v>
      </c>
      <c r="L12" s="52">
        <f t="shared" si="7"/>
        <v>-0.2236012588275193</v>
      </c>
      <c r="N12" s="27">
        <f t="shared" si="0"/>
        <v>12.828424908424907</v>
      </c>
      <c r="O12" s="152">
        <f t="shared" si="1"/>
        <v>12.303782071925655</v>
      </c>
      <c r="P12" s="52">
        <f t="shared" si="8"/>
        <v>-4.0896902015983234E-2</v>
      </c>
    </row>
    <row r="13" spans="1:16" ht="20.100000000000001" customHeight="1" x14ac:dyDescent="0.25">
      <c r="A13" s="8" t="s">
        <v>163</v>
      </c>
      <c r="B13" s="19">
        <v>37135.399999999994</v>
      </c>
      <c r="C13" s="140">
        <v>16305.185999999998</v>
      </c>
      <c r="D13" s="247">
        <f t="shared" si="2"/>
        <v>6.788514823134173E-2</v>
      </c>
      <c r="E13" s="215">
        <f t="shared" si="3"/>
        <v>5.4124801046322536E-2</v>
      </c>
      <c r="F13" s="52">
        <f t="shared" si="4"/>
        <v>-0.56092607054185495</v>
      </c>
      <c r="H13" s="19">
        <v>33592.92</v>
      </c>
      <c r="I13" s="140">
        <v>14863.739</v>
      </c>
      <c r="J13" s="247">
        <f t="shared" si="5"/>
        <v>6.1951550979665974E-2</v>
      </c>
      <c r="K13" s="215">
        <f t="shared" si="6"/>
        <v>4.8862612486041471E-2</v>
      </c>
      <c r="L13" s="52">
        <f t="shared" si="7"/>
        <v>-0.55753358148085963</v>
      </c>
      <c r="N13" s="27">
        <f t="shared" si="0"/>
        <v>9.0460638635910762</v>
      </c>
      <c r="O13" s="152">
        <f t="shared" si="1"/>
        <v>9.1159579535001942</v>
      </c>
      <c r="P13" s="52">
        <f t="shared" si="8"/>
        <v>7.7264643454962E-3</v>
      </c>
    </row>
    <row r="14" spans="1:16" ht="20.100000000000001" customHeight="1" x14ac:dyDescent="0.25">
      <c r="A14" s="8" t="s">
        <v>162</v>
      </c>
      <c r="B14" s="19">
        <v>10355.98</v>
      </c>
      <c r="C14" s="140">
        <v>9909.7929999999997</v>
      </c>
      <c r="D14" s="247">
        <f t="shared" si="2"/>
        <v>1.8931187960296924E-2</v>
      </c>
      <c r="E14" s="215">
        <f t="shared" si="3"/>
        <v>3.28953974849008E-2</v>
      </c>
      <c r="F14" s="52">
        <f t="shared" si="4"/>
        <v>-4.3084961539130037E-2</v>
      </c>
      <c r="H14" s="19">
        <v>10287.48</v>
      </c>
      <c r="I14" s="140">
        <v>9831.3419999999987</v>
      </c>
      <c r="J14" s="247">
        <f t="shared" si="5"/>
        <v>1.8972013795534717E-2</v>
      </c>
      <c r="K14" s="215">
        <f t="shared" si="6"/>
        <v>3.2319260608904929E-2</v>
      </c>
      <c r="L14" s="52">
        <f t="shared" si="7"/>
        <v>-4.4339138447899856E-2</v>
      </c>
      <c r="N14" s="27">
        <f t="shared" si="0"/>
        <v>9.9338546424384759</v>
      </c>
      <c r="O14" s="152">
        <f t="shared" si="1"/>
        <v>9.9208348751583397</v>
      </c>
      <c r="P14" s="52">
        <f t="shared" si="8"/>
        <v>-1.3106460431295609E-3</v>
      </c>
    </row>
    <row r="15" spans="1:16" ht="20.100000000000001" customHeight="1" x14ac:dyDescent="0.25">
      <c r="A15" s="8" t="s">
        <v>172</v>
      </c>
      <c r="B15" s="19">
        <v>2312.4699999999993</v>
      </c>
      <c r="C15" s="140">
        <v>7158.9469999999992</v>
      </c>
      <c r="D15" s="247">
        <f t="shared" si="2"/>
        <v>4.2272971000859236E-3</v>
      </c>
      <c r="E15" s="215">
        <f t="shared" si="3"/>
        <v>2.3764008707178659E-2</v>
      </c>
      <c r="F15" s="52">
        <f t="shared" si="4"/>
        <v>2.0958010266079135</v>
      </c>
      <c r="H15" s="19">
        <v>2586.83</v>
      </c>
      <c r="I15" s="140">
        <v>8046.3330000000005</v>
      </c>
      <c r="J15" s="247">
        <f t="shared" si="5"/>
        <v>4.7705924528361737E-3</v>
      </c>
      <c r="K15" s="215">
        <f t="shared" si="6"/>
        <v>2.6451275235164422E-2</v>
      </c>
      <c r="L15" s="52">
        <f t="shared" si="7"/>
        <v>2.1104993370263996</v>
      </c>
      <c r="N15" s="27">
        <f t="shared" si="0"/>
        <v>11.186437013236931</v>
      </c>
      <c r="O15" s="152">
        <f t="shared" si="1"/>
        <v>11.239548218474031</v>
      </c>
      <c r="P15" s="52">
        <f t="shared" si="8"/>
        <v>4.7478214175123929E-3</v>
      </c>
    </row>
    <row r="16" spans="1:16" ht="20.100000000000001" customHeight="1" x14ac:dyDescent="0.25">
      <c r="A16" s="8" t="s">
        <v>169</v>
      </c>
      <c r="B16" s="19">
        <v>11137.06</v>
      </c>
      <c r="C16" s="140">
        <v>5346.030999999999</v>
      </c>
      <c r="D16" s="247">
        <f t="shared" si="2"/>
        <v>2.0359036632467856E-2</v>
      </c>
      <c r="E16" s="215">
        <f t="shared" si="3"/>
        <v>1.774606338513849E-2</v>
      </c>
      <c r="F16" s="52">
        <f t="shared" si="4"/>
        <v>-0.5199782527884379</v>
      </c>
      <c r="H16" s="19">
        <v>10536.779999999999</v>
      </c>
      <c r="I16" s="140">
        <v>5431.1829999999991</v>
      </c>
      <c r="J16" s="247">
        <f t="shared" si="5"/>
        <v>1.9431769055251073E-2</v>
      </c>
      <c r="K16" s="215">
        <f t="shared" si="6"/>
        <v>1.7854309085336882E-2</v>
      </c>
      <c r="L16" s="52">
        <f t="shared" si="7"/>
        <v>-0.48455002382131923</v>
      </c>
      <c r="N16" s="27">
        <f t="shared" si="0"/>
        <v>9.4610067648014819</v>
      </c>
      <c r="O16" s="152">
        <f t="shared" si="1"/>
        <v>10.159280782322437</v>
      </c>
      <c r="P16" s="52">
        <f t="shared" si="8"/>
        <v>7.3805466466718747E-2</v>
      </c>
    </row>
    <row r="17" spans="1:16" ht="20.100000000000001" customHeight="1" x14ac:dyDescent="0.25">
      <c r="A17" s="8" t="s">
        <v>168</v>
      </c>
      <c r="B17" s="19">
        <v>7016.75</v>
      </c>
      <c r="C17" s="140">
        <v>4472.5860000000002</v>
      </c>
      <c r="D17" s="247">
        <f t="shared" si="2"/>
        <v>1.282692831778484E-2</v>
      </c>
      <c r="E17" s="215">
        <f t="shared" si="3"/>
        <v>1.4846676843340982E-2</v>
      </c>
      <c r="F17" s="52">
        <f t="shared" si="4"/>
        <v>-0.36258438735881993</v>
      </c>
      <c r="H17" s="19">
        <v>6842.2599999999993</v>
      </c>
      <c r="I17" s="140">
        <v>4412.9750000000004</v>
      </c>
      <c r="J17" s="247">
        <f t="shared" si="5"/>
        <v>1.2618391589838849E-2</v>
      </c>
      <c r="K17" s="215">
        <f t="shared" si="6"/>
        <v>1.4507082459910585E-2</v>
      </c>
      <c r="L17" s="52">
        <f t="shared" si="7"/>
        <v>-0.35504131675791323</v>
      </c>
      <c r="N17" s="27">
        <f t="shared" si="0"/>
        <v>9.7513236184843404</v>
      </c>
      <c r="O17" s="152">
        <f t="shared" si="1"/>
        <v>9.8667191642597825</v>
      </c>
      <c r="P17" s="52">
        <f t="shared" si="8"/>
        <v>1.1833834081426799E-2</v>
      </c>
    </row>
    <row r="18" spans="1:16" ht="20.100000000000001" customHeight="1" x14ac:dyDescent="0.25">
      <c r="A18" s="8" t="s">
        <v>166</v>
      </c>
      <c r="B18" s="19">
        <v>7613.1699999999992</v>
      </c>
      <c r="C18" s="140">
        <v>2880.4899999999993</v>
      </c>
      <c r="D18" s="247">
        <f t="shared" si="2"/>
        <v>1.391721036963124E-2</v>
      </c>
      <c r="E18" s="215">
        <f t="shared" si="3"/>
        <v>9.5617399375831462E-3</v>
      </c>
      <c r="F18" s="52">
        <f t="shared" si="4"/>
        <v>-0.62164380934617258</v>
      </c>
      <c r="H18" s="19">
        <v>8319.84</v>
      </c>
      <c r="I18" s="140">
        <v>3155.6030000000001</v>
      </c>
      <c r="J18" s="247">
        <f t="shared" si="5"/>
        <v>1.5343322101879331E-2</v>
      </c>
      <c r="K18" s="215">
        <f t="shared" si="6"/>
        <v>1.0373635230596416E-2</v>
      </c>
      <c r="L18" s="52">
        <f t="shared" si="7"/>
        <v>-0.62071349929806341</v>
      </c>
      <c r="N18" s="27">
        <f t="shared" si="0"/>
        <v>10.928220439054954</v>
      </c>
      <c r="O18" s="152">
        <f t="shared" si="1"/>
        <v>10.955090974105104</v>
      </c>
      <c r="P18" s="52">
        <f t="shared" si="8"/>
        <v>2.4588207384727938E-3</v>
      </c>
    </row>
    <row r="19" spans="1:16" ht="20.100000000000001" customHeight="1" x14ac:dyDescent="0.25">
      <c r="A19" s="8" t="s">
        <v>159</v>
      </c>
      <c r="B19" s="19">
        <v>6305.7</v>
      </c>
      <c r="C19" s="140">
        <v>3176.9300000000003</v>
      </c>
      <c r="D19" s="247">
        <f t="shared" si="2"/>
        <v>1.1527097572730375E-2</v>
      </c>
      <c r="E19" s="215">
        <f t="shared" si="3"/>
        <v>1.0545767720042782E-2</v>
      </c>
      <c r="F19" s="52">
        <f t="shared" si="4"/>
        <v>-0.49618123285281562</v>
      </c>
      <c r="H19" s="19">
        <v>5785.2200000000012</v>
      </c>
      <c r="I19" s="140">
        <v>3115.7040000000002</v>
      </c>
      <c r="J19" s="247">
        <f t="shared" si="5"/>
        <v>1.066901453516346E-2</v>
      </c>
      <c r="K19" s="215">
        <f t="shared" si="6"/>
        <v>1.0242472447424525E-2</v>
      </c>
      <c r="L19" s="52">
        <f t="shared" si="7"/>
        <v>-0.46143724871309999</v>
      </c>
      <c r="N19" s="27">
        <f t="shared" si="0"/>
        <v>9.1745880711102679</v>
      </c>
      <c r="O19" s="152">
        <f t="shared" si="1"/>
        <v>9.807279354597048</v>
      </c>
      <c r="P19" s="52">
        <f t="shared" si="8"/>
        <v>6.8961274182876162E-2</v>
      </c>
    </row>
    <row r="20" spans="1:16" ht="20.100000000000001" customHeight="1" x14ac:dyDescent="0.25">
      <c r="A20" s="8" t="s">
        <v>176</v>
      </c>
      <c r="B20" s="19">
        <v>6362.99</v>
      </c>
      <c r="C20" s="140">
        <v>3158.7339999999995</v>
      </c>
      <c r="D20" s="247">
        <f t="shared" si="2"/>
        <v>1.1631826218232338E-2</v>
      </c>
      <c r="E20" s="215">
        <f t="shared" si="3"/>
        <v>1.0485366392524106E-2</v>
      </c>
      <c r="F20" s="52">
        <f t="shared" si="4"/>
        <v>-0.50357709190176325</v>
      </c>
      <c r="H20" s="19">
        <v>5520.3200000000006</v>
      </c>
      <c r="I20" s="140">
        <v>3019.1879999999992</v>
      </c>
      <c r="J20" s="247">
        <f t="shared" si="5"/>
        <v>1.0180489993250653E-2</v>
      </c>
      <c r="K20" s="215">
        <f t="shared" si="6"/>
        <v>9.9251886262606299E-3</v>
      </c>
      <c r="L20" s="52">
        <f t="shared" si="7"/>
        <v>-0.45307735783432868</v>
      </c>
      <c r="N20" s="27">
        <f t="shared" si="0"/>
        <v>8.675669771601088</v>
      </c>
      <c r="O20" s="152">
        <f t="shared" si="1"/>
        <v>9.5582217432680299</v>
      </c>
      <c r="P20" s="52">
        <f t="shared" si="8"/>
        <v>0.10172724353292986</v>
      </c>
    </row>
    <row r="21" spans="1:16" ht="20.100000000000001" customHeight="1" x14ac:dyDescent="0.25">
      <c r="A21" s="8" t="s">
        <v>211</v>
      </c>
      <c r="B21" s="19">
        <v>3458.88</v>
      </c>
      <c r="C21" s="140">
        <v>3299.2639999999997</v>
      </c>
      <c r="D21" s="247">
        <f t="shared" si="2"/>
        <v>6.3229851170156599E-3</v>
      </c>
      <c r="E21" s="215">
        <f t="shared" si="3"/>
        <v>1.0951853453207726E-2</v>
      </c>
      <c r="F21" s="52">
        <f t="shared" si="4"/>
        <v>-4.614672957720431E-2</v>
      </c>
      <c r="H21" s="19">
        <v>2823.8500000000004</v>
      </c>
      <c r="I21" s="140">
        <v>2859.0120000000002</v>
      </c>
      <c r="J21" s="247">
        <f t="shared" si="5"/>
        <v>5.2077011237466053E-3</v>
      </c>
      <c r="K21" s="215">
        <f t="shared" si="6"/>
        <v>9.398630818863437E-3</v>
      </c>
      <c r="L21" s="52">
        <f t="shared" si="7"/>
        <v>1.2451794535828675E-2</v>
      </c>
      <c r="N21" s="27">
        <f t="shared" si="0"/>
        <v>8.1640588861134251</v>
      </c>
      <c r="O21" s="152">
        <f t="shared" si="1"/>
        <v>8.6656054198754653</v>
      </c>
      <c r="P21" s="52">
        <f t="shared" si="8"/>
        <v>6.1433478219411274E-2</v>
      </c>
    </row>
    <row r="22" spans="1:16" ht="20.100000000000001" customHeight="1" x14ac:dyDescent="0.25">
      <c r="A22" s="8" t="s">
        <v>177</v>
      </c>
      <c r="B22" s="19">
        <v>3489.5600000000009</v>
      </c>
      <c r="C22" s="140">
        <v>2328.4339999999997</v>
      </c>
      <c r="D22" s="247">
        <f t="shared" si="2"/>
        <v>6.3790695094750813E-3</v>
      </c>
      <c r="E22" s="215">
        <f t="shared" si="3"/>
        <v>7.7291989799744059E-3</v>
      </c>
      <c r="F22" s="52">
        <f t="shared" si="4"/>
        <v>-0.33274280998177447</v>
      </c>
      <c r="H22" s="19">
        <v>3527.2</v>
      </c>
      <c r="I22" s="140">
        <v>2442.4179999999997</v>
      </c>
      <c r="J22" s="247">
        <f t="shared" si="5"/>
        <v>6.504808472007728E-3</v>
      </c>
      <c r="K22" s="215">
        <f t="shared" si="6"/>
        <v>8.0291321223369457E-3</v>
      </c>
      <c r="L22" s="52">
        <f t="shared" si="7"/>
        <v>-0.30754762984803818</v>
      </c>
      <c r="N22" s="27">
        <f t="shared" si="0"/>
        <v>10.107864601840916</v>
      </c>
      <c r="O22" s="152">
        <f t="shared" si="1"/>
        <v>10.489530731813744</v>
      </c>
      <c r="P22" s="52">
        <f t="shared" si="8"/>
        <v>3.7759323557155326E-2</v>
      </c>
    </row>
    <row r="23" spans="1:16" ht="20.100000000000001" customHeight="1" x14ac:dyDescent="0.25">
      <c r="A23" s="8" t="s">
        <v>173</v>
      </c>
      <c r="B23" s="19">
        <v>1876.1000000000001</v>
      </c>
      <c r="C23" s="140">
        <v>1806.7720000000002</v>
      </c>
      <c r="D23" s="247">
        <f t="shared" si="2"/>
        <v>3.4295935036870546E-3</v>
      </c>
      <c r="E23" s="215">
        <f t="shared" si="3"/>
        <v>5.997550413473743E-3</v>
      </c>
      <c r="F23" s="52">
        <f t="shared" si="4"/>
        <v>-3.69532540909333E-2</v>
      </c>
      <c r="H23" s="19">
        <v>2106.4100000000003</v>
      </c>
      <c r="I23" s="140">
        <v>2367.6469999999999</v>
      </c>
      <c r="J23" s="247">
        <f t="shared" si="5"/>
        <v>3.8846092122708665E-3</v>
      </c>
      <c r="K23" s="215">
        <f t="shared" si="6"/>
        <v>7.7833321659333925E-3</v>
      </c>
      <c r="L23" s="52">
        <f t="shared" si="7"/>
        <v>0.12402001509677583</v>
      </c>
      <c r="N23" s="27">
        <f t="shared" si="0"/>
        <v>11.227599808112574</v>
      </c>
      <c r="O23" s="152">
        <f t="shared" si="1"/>
        <v>13.104293181430748</v>
      </c>
      <c r="P23" s="52">
        <f t="shared" si="8"/>
        <v>0.16715000582423301</v>
      </c>
    </row>
    <row r="24" spans="1:16" ht="20.100000000000001" customHeight="1" x14ac:dyDescent="0.25">
      <c r="A24" s="8" t="s">
        <v>167</v>
      </c>
      <c r="B24" s="19">
        <v>2241.7200000000003</v>
      </c>
      <c r="C24" s="140">
        <v>892.49699999999996</v>
      </c>
      <c r="D24" s="247">
        <f t="shared" si="2"/>
        <v>4.0979629812298623E-3</v>
      </c>
      <c r="E24" s="215">
        <f t="shared" si="3"/>
        <v>2.962629347462809E-3</v>
      </c>
      <c r="F24" s="52">
        <f t="shared" si="4"/>
        <v>-0.60186954659814795</v>
      </c>
      <c r="H24" s="19">
        <v>3661.0299999999997</v>
      </c>
      <c r="I24" s="140">
        <v>2021.3999999999999</v>
      </c>
      <c r="J24" s="247">
        <f t="shared" si="5"/>
        <v>6.7516157179276625E-3</v>
      </c>
      <c r="K24" s="215">
        <f t="shared" si="6"/>
        <v>6.6450901000942109E-3</v>
      </c>
      <c r="L24" s="52">
        <f t="shared" si="7"/>
        <v>-0.44786030160911</v>
      </c>
      <c r="N24" s="27">
        <f t="shared" si="0"/>
        <v>16.331343789590132</v>
      </c>
      <c r="O24" s="152">
        <f t="shared" si="1"/>
        <v>22.648815626271013</v>
      </c>
      <c r="P24" s="52">
        <f t="shared" si="8"/>
        <v>0.38683110943434679</v>
      </c>
    </row>
    <row r="25" spans="1:16" ht="20.100000000000001" customHeight="1" x14ac:dyDescent="0.25">
      <c r="A25" s="8" t="s">
        <v>171</v>
      </c>
      <c r="B25" s="19">
        <v>2907.5400000000004</v>
      </c>
      <c r="C25" s="140">
        <v>1833.1679999999999</v>
      </c>
      <c r="D25" s="247">
        <f t="shared" si="2"/>
        <v>5.3151112924205851E-3</v>
      </c>
      <c r="E25" s="215">
        <f t="shared" si="3"/>
        <v>6.0851715082848486E-3</v>
      </c>
      <c r="F25" s="52">
        <f t="shared" si="4"/>
        <v>-0.36951237128294034</v>
      </c>
      <c r="H25" s="19">
        <v>2961.0699999999997</v>
      </c>
      <c r="I25" s="140">
        <v>1779.701</v>
      </c>
      <c r="J25" s="247">
        <f t="shared" si="5"/>
        <v>5.4607601559899981E-3</v>
      </c>
      <c r="K25" s="215">
        <f t="shared" si="6"/>
        <v>5.8505360127771681E-3</v>
      </c>
      <c r="L25" s="52">
        <f t="shared" si="7"/>
        <v>-0.39896692749580381</v>
      </c>
      <c r="N25" s="27">
        <f t="shared" si="0"/>
        <v>10.184107527325503</v>
      </c>
      <c r="O25" s="152">
        <f t="shared" si="1"/>
        <v>9.7083355153482938</v>
      </c>
      <c r="P25" s="52">
        <f t="shared" si="8"/>
        <v>-4.6717104144927885E-2</v>
      </c>
    </row>
    <row r="26" spans="1:16" ht="20.100000000000001" customHeight="1" x14ac:dyDescent="0.25">
      <c r="A26" s="8" t="s">
        <v>175</v>
      </c>
      <c r="B26" s="19">
        <v>2443.59</v>
      </c>
      <c r="C26" s="140">
        <v>1432.74</v>
      </c>
      <c r="D26" s="247">
        <f t="shared" si="2"/>
        <v>4.4669902402188853E-3</v>
      </c>
      <c r="E26" s="215">
        <f t="shared" si="3"/>
        <v>4.7559572427513649E-3</v>
      </c>
      <c r="F26" s="52">
        <f t="shared" si="4"/>
        <v>-0.41367414337102382</v>
      </c>
      <c r="H26" s="19">
        <v>2568.4900000000002</v>
      </c>
      <c r="I26" s="140">
        <v>1558.9799999999998</v>
      </c>
      <c r="J26" s="247">
        <f t="shared" si="5"/>
        <v>4.7367701044077823E-3</v>
      </c>
      <c r="K26" s="215">
        <f t="shared" si="6"/>
        <v>5.1249443772854817E-3</v>
      </c>
      <c r="L26" s="52">
        <f t="shared" si="7"/>
        <v>-0.39303637545795406</v>
      </c>
      <c r="N26" s="27">
        <f t="shared" si="0"/>
        <v>10.511133209744678</v>
      </c>
      <c r="O26" s="152">
        <f t="shared" si="1"/>
        <v>10.881108924159301</v>
      </c>
      <c r="P26" s="52">
        <f t="shared" si="8"/>
        <v>3.5198461196517421E-2</v>
      </c>
    </row>
    <row r="27" spans="1:16" ht="20.100000000000001" customHeight="1" x14ac:dyDescent="0.25">
      <c r="A27" s="8" t="s">
        <v>198</v>
      </c>
      <c r="B27" s="19">
        <v>1022.6</v>
      </c>
      <c r="C27" s="140">
        <v>1602.6930000000002</v>
      </c>
      <c r="D27" s="247">
        <f t="shared" si="2"/>
        <v>1.8693578790418325E-3</v>
      </c>
      <c r="E27" s="215">
        <f t="shared" si="3"/>
        <v>5.3201134757575796E-3</v>
      </c>
      <c r="F27" s="52">
        <f t="shared" si="4"/>
        <v>0.56727263837277542</v>
      </c>
      <c r="H27" s="19">
        <v>1043.3100000000002</v>
      </c>
      <c r="I27" s="140">
        <v>1477.1189999999999</v>
      </c>
      <c r="J27" s="247">
        <f t="shared" si="5"/>
        <v>1.9240563979730052E-3</v>
      </c>
      <c r="K27" s="215">
        <f t="shared" si="6"/>
        <v>4.8558369662417443E-3</v>
      </c>
      <c r="L27" s="52">
        <f t="shared" si="7"/>
        <v>0.41580067285849814</v>
      </c>
      <c r="N27" s="27">
        <f t="shared" ref="N27" si="9">(H27/B27)*10</f>
        <v>10.202522980637593</v>
      </c>
      <c r="O27" s="152">
        <f t="shared" ref="O27" si="10">(I27/C27)*10</f>
        <v>9.2164812599792949</v>
      </c>
      <c r="P27" s="52">
        <f t="shared" ref="P27" si="11">(O27-N27)/N27</f>
        <v>-9.6646851227839753E-2</v>
      </c>
    </row>
    <row r="28" spans="1:16" ht="20.100000000000001" customHeight="1" x14ac:dyDescent="0.25">
      <c r="A28" s="8" t="s">
        <v>185</v>
      </c>
      <c r="B28" s="19">
        <v>2754.77</v>
      </c>
      <c r="C28" s="140">
        <v>1635.1020000000003</v>
      </c>
      <c r="D28" s="247">
        <f t="shared" si="2"/>
        <v>5.0358409978956279E-3</v>
      </c>
      <c r="E28" s="215">
        <f t="shared" si="3"/>
        <v>5.4276946267551992E-3</v>
      </c>
      <c r="F28" s="52">
        <f t="shared" si="4"/>
        <v>-0.4064469992050152</v>
      </c>
      <c r="H28" s="19">
        <v>2562.9400000000005</v>
      </c>
      <c r="I28" s="140">
        <v>1476.7429999999999</v>
      </c>
      <c r="J28" s="247">
        <f t="shared" si="5"/>
        <v>4.7265348790109692E-3</v>
      </c>
      <c r="K28" s="215">
        <f t="shared" si="6"/>
        <v>4.8546009150506704E-3</v>
      </c>
      <c r="L28" s="52">
        <f t="shared" si="7"/>
        <v>-0.42380898499379632</v>
      </c>
      <c r="N28" s="27">
        <f t="shared" si="0"/>
        <v>9.3036442243817099</v>
      </c>
      <c r="O28" s="152">
        <f t="shared" si="1"/>
        <v>9.0315038450200635</v>
      </c>
      <c r="P28" s="52">
        <f t="shared" si="8"/>
        <v>-2.9250944339472732E-2</v>
      </c>
    </row>
    <row r="29" spans="1:16" ht="20.100000000000001" customHeight="1" x14ac:dyDescent="0.25">
      <c r="A29" s="8" t="s">
        <v>184</v>
      </c>
      <c r="B29" s="19">
        <v>2215.88</v>
      </c>
      <c r="C29" s="140">
        <v>1269.8669999999997</v>
      </c>
      <c r="D29" s="247">
        <f t="shared" si="2"/>
        <v>4.0507263221310538E-3</v>
      </c>
      <c r="E29" s="215">
        <f t="shared" si="3"/>
        <v>4.2153029551634958E-3</v>
      </c>
      <c r="F29" s="52">
        <f>(C29-B29)/B29</f>
        <v>-0.42692429192916598</v>
      </c>
      <c r="H29" s="19">
        <v>2621.0699999999997</v>
      </c>
      <c r="I29" s="140">
        <v>1451.5120000000002</v>
      </c>
      <c r="J29" s="247">
        <f t="shared" si="5"/>
        <v>4.8337373388878694E-3</v>
      </c>
      <c r="K29" s="215">
        <f t="shared" si="6"/>
        <v>4.7716572778113931E-3</v>
      </c>
      <c r="L29" s="52">
        <f>(I29-H29)/H29</f>
        <v>-0.446213950791089</v>
      </c>
      <c r="N29" s="27">
        <f t="shared" si="0"/>
        <v>11.828573749481016</v>
      </c>
      <c r="O29" s="152">
        <f t="shared" si="1"/>
        <v>11.430425391005519</v>
      </c>
      <c r="P29" s="52">
        <f>(O29-N29)/N29</f>
        <v>-3.3659878773885668E-2</v>
      </c>
    </row>
    <row r="30" spans="1:16" ht="20.100000000000001" customHeight="1" x14ac:dyDescent="0.25">
      <c r="A30" s="8" t="s">
        <v>174</v>
      </c>
      <c r="B30" s="19">
        <v>1247.8399999999999</v>
      </c>
      <c r="C30" s="140">
        <v>915.10599999999999</v>
      </c>
      <c r="D30" s="247">
        <f t="shared" si="2"/>
        <v>2.2811065282452182E-3</v>
      </c>
      <c r="E30" s="215">
        <f t="shared" si="3"/>
        <v>3.0376795570621539E-3</v>
      </c>
      <c r="F30" s="52">
        <f t="shared" si="4"/>
        <v>-0.26664796768816512</v>
      </c>
      <c r="H30" s="19">
        <v>1410.01</v>
      </c>
      <c r="I30" s="140">
        <v>974.42199999999991</v>
      </c>
      <c r="J30" s="247">
        <f t="shared" si="5"/>
        <v>2.6003189480652122E-3</v>
      </c>
      <c r="K30" s="215">
        <f t="shared" si="6"/>
        <v>3.2032858343296732E-3</v>
      </c>
      <c r="L30" s="52">
        <f t="shared" si="7"/>
        <v>-0.30892546861369785</v>
      </c>
      <c r="N30" s="27">
        <f t="shared" si="0"/>
        <v>11.299605718681882</v>
      </c>
      <c r="O30" s="152">
        <f t="shared" si="1"/>
        <v>10.648187204542424</v>
      </c>
      <c r="P30" s="52">
        <f t="shared" si="8"/>
        <v>-5.7649667639504756E-2</v>
      </c>
    </row>
    <row r="31" spans="1:16" ht="20.100000000000001" customHeight="1" x14ac:dyDescent="0.25">
      <c r="A31" s="8" t="s">
        <v>179</v>
      </c>
      <c r="B31" s="19">
        <v>1188.01</v>
      </c>
      <c r="C31" s="140">
        <v>900.25400000000013</v>
      </c>
      <c r="D31" s="247">
        <f t="shared" si="2"/>
        <v>2.1717346507730173E-3</v>
      </c>
      <c r="E31" s="215">
        <f t="shared" si="3"/>
        <v>2.9883785834246882E-3</v>
      </c>
      <c r="F31" s="52">
        <f t="shared" si="4"/>
        <v>-0.24221681635676456</v>
      </c>
      <c r="H31" s="19">
        <v>1368.12</v>
      </c>
      <c r="I31" s="140">
        <v>948.44700000000012</v>
      </c>
      <c r="J31" s="247">
        <f t="shared" si="5"/>
        <v>2.5230660486287174E-3</v>
      </c>
      <c r="K31" s="215">
        <f t="shared" si="6"/>
        <v>3.1178963936697611E-3</v>
      </c>
      <c r="L31" s="52">
        <f t="shared" si="7"/>
        <v>-0.30675160073677732</v>
      </c>
      <c r="N31" s="27">
        <f t="shared" si="0"/>
        <v>11.516064679590238</v>
      </c>
      <c r="O31" s="152">
        <f t="shared" si="1"/>
        <v>10.535326696687823</v>
      </c>
      <c r="P31" s="52">
        <f t="shared" si="8"/>
        <v>-8.5162597657215608E-2</v>
      </c>
    </row>
    <row r="32" spans="1:16" ht="20.100000000000001" customHeight="1" thickBot="1" x14ac:dyDescent="0.3">
      <c r="A32" s="8" t="s">
        <v>17</v>
      </c>
      <c r="B32" s="19">
        <f>B33-SUM(B7:B31)</f>
        <v>18457.780000000261</v>
      </c>
      <c r="C32" s="140">
        <f>C33-SUM(C7:C31)</f>
        <v>13812.440999999933</v>
      </c>
      <c r="D32" s="247">
        <f t="shared" si="2"/>
        <v>3.374163551009314E-2</v>
      </c>
      <c r="E32" s="215">
        <f t="shared" si="3"/>
        <v>4.585017436103242E-2</v>
      </c>
      <c r="F32" s="52">
        <f t="shared" si="4"/>
        <v>-0.25167376575082495</v>
      </c>
      <c r="H32" s="19">
        <f>H33-SUM(H7:H31)</f>
        <v>16706.749999999884</v>
      </c>
      <c r="I32" s="140">
        <f>I33-SUM(I7:I31)</f>
        <v>12576.026999999827</v>
      </c>
      <c r="J32" s="247">
        <f t="shared" si="5"/>
        <v>3.0810333675355621E-2</v>
      </c>
      <c r="K32" s="215">
        <f t="shared" si="6"/>
        <v>4.1342056256167194E-2</v>
      </c>
      <c r="L32" s="52">
        <f t="shared" si="7"/>
        <v>-0.2472487467640376</v>
      </c>
      <c r="N32" s="27">
        <f t="shared" si="0"/>
        <v>9.0513322837305719</v>
      </c>
      <c r="O32" s="152">
        <f t="shared" si="1"/>
        <v>9.10485481892729</v>
      </c>
      <c r="P32" s="52">
        <f t="shared" si="8"/>
        <v>5.913221779839291E-3</v>
      </c>
    </row>
    <row r="33" spans="1:16" ht="26.25" customHeight="1" thickBot="1" x14ac:dyDescent="0.3">
      <c r="A33" s="12" t="s">
        <v>18</v>
      </c>
      <c r="B33" s="17">
        <v>547032.76000000013</v>
      </c>
      <c r="C33" s="145">
        <v>301251.65700000001</v>
      </c>
      <c r="D33" s="243">
        <f>SUM(D7:D32)</f>
        <v>1.0000000000000004</v>
      </c>
      <c r="E33" s="244">
        <f>SUM(E7:E32)</f>
        <v>0.99999999999999956</v>
      </c>
      <c r="F33" s="57">
        <f t="shared" si="4"/>
        <v>-0.44929869099612985</v>
      </c>
      <c r="G33" s="1"/>
      <c r="H33" s="17">
        <v>542245.02</v>
      </c>
      <c r="I33" s="145">
        <v>304194.52099999989</v>
      </c>
      <c r="J33" s="243">
        <f>SUM(J7:J32)</f>
        <v>0.99999999999999967</v>
      </c>
      <c r="K33" s="244">
        <f>SUM(K7:K32)</f>
        <v>0.99999999999999978</v>
      </c>
      <c r="L33" s="57">
        <f t="shared" si="7"/>
        <v>-0.43900910145749261</v>
      </c>
      <c r="N33" s="29">
        <f t="shared" si="0"/>
        <v>9.9124780022315289</v>
      </c>
      <c r="O33" s="146">
        <f t="shared" si="1"/>
        <v>10.097687894211314</v>
      </c>
      <c r="P33" s="57">
        <f t="shared" si="8"/>
        <v>1.8684519848426357E-2</v>
      </c>
    </row>
    <row r="35" spans="1:16" ht="15.75" thickBot="1" x14ac:dyDescent="0.3"/>
    <row r="36" spans="1:16" x14ac:dyDescent="0.25">
      <c r="A36" s="375" t="s">
        <v>2</v>
      </c>
      <c r="B36" s="360" t="s">
        <v>1</v>
      </c>
      <c r="C36" s="362"/>
      <c r="D36" s="360" t="s">
        <v>104</v>
      </c>
      <c r="E36" s="362"/>
      <c r="F36" s="130" t="s">
        <v>0</v>
      </c>
      <c r="H36" s="373" t="s">
        <v>19</v>
      </c>
      <c r="I36" s="374"/>
      <c r="J36" s="360" t="s">
        <v>104</v>
      </c>
      <c r="K36" s="361"/>
      <c r="L36" s="130" t="s">
        <v>0</v>
      </c>
      <c r="N36" s="371" t="s">
        <v>22</v>
      </c>
      <c r="O36" s="362"/>
      <c r="P36" s="130" t="s">
        <v>0</v>
      </c>
    </row>
    <row r="37" spans="1:16" x14ac:dyDescent="0.25">
      <c r="A37" s="376"/>
      <c r="B37" s="365" t="str">
        <f>B5</f>
        <v>jan-dez</v>
      </c>
      <c r="C37" s="367"/>
      <c r="D37" s="365" t="str">
        <f>B5</f>
        <v>jan-dez</v>
      </c>
      <c r="E37" s="367"/>
      <c r="F37" s="131" t="str">
        <f>F5</f>
        <v>2024/2023</v>
      </c>
      <c r="H37" s="368" t="str">
        <f>B5</f>
        <v>jan-dez</v>
      </c>
      <c r="I37" s="367"/>
      <c r="J37" s="365" t="str">
        <f>B5</f>
        <v>jan-dez</v>
      </c>
      <c r="K37" s="366"/>
      <c r="L37" s="131" t="str">
        <f>L5</f>
        <v>2024/2023</v>
      </c>
      <c r="N37" s="368" t="str">
        <f>B5</f>
        <v>jan-dez</v>
      </c>
      <c r="O37" s="366"/>
      <c r="P37" s="131" t="str">
        <f>P5</f>
        <v>2024/2023</v>
      </c>
    </row>
    <row r="38" spans="1:16" ht="19.5" customHeight="1" thickBot="1" x14ac:dyDescent="0.3">
      <c r="A38" s="377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13" t="s">
        <v>158</v>
      </c>
      <c r="B39" s="314">
        <v>157152.37999999998</v>
      </c>
      <c r="C39" s="147">
        <v>164606.01</v>
      </c>
      <c r="D39" s="247">
        <f t="shared" ref="D39:D61" si="12">B39/$B$62</f>
        <v>0.39338542747219035</v>
      </c>
      <c r="E39" s="246">
        <f t="shared" ref="E39:E61" si="13">C39/$C$62</f>
        <v>0.40302935280966445</v>
      </c>
      <c r="F39" s="52">
        <f>(C39-B39)/B39</f>
        <v>4.7429316692499564E-2</v>
      </c>
      <c r="H39" s="39">
        <v>66927.083999999988</v>
      </c>
      <c r="I39" s="147">
        <v>70806.682000000001</v>
      </c>
      <c r="J39" s="247">
        <f t="shared" ref="J39:J61" si="14">H39/$H$62</f>
        <v>0.36480718293632691</v>
      </c>
      <c r="K39" s="246">
        <f t="shared" ref="K39:K61" si="15">I39/$I$62</f>
        <v>0.37111471438111376</v>
      </c>
      <c r="L39" s="52">
        <f>(I39-H39)/H39</f>
        <v>5.7967533741646558E-2</v>
      </c>
      <c r="N39" s="27">
        <f t="shared" ref="N39:N62" si="16">(H39/B39)*10</f>
        <v>4.2587381750120485</v>
      </c>
      <c r="O39" s="151">
        <f t="shared" ref="O39:O62" si="17">(I39/C39)*10</f>
        <v>4.301585464589051</v>
      </c>
      <c r="P39" s="61">
        <f t="shared" si="8"/>
        <v>1.0061029304033521E-2</v>
      </c>
    </row>
    <row r="40" spans="1:16" ht="20.100000000000001" customHeight="1" x14ac:dyDescent="0.25">
      <c r="A40" s="313" t="s">
        <v>161</v>
      </c>
      <c r="B40" s="315">
        <v>75440.260000000009</v>
      </c>
      <c r="C40" s="140">
        <v>75523.58</v>
      </c>
      <c r="D40" s="247">
        <f t="shared" si="12"/>
        <v>0.18884282203497771</v>
      </c>
      <c r="E40" s="215">
        <f t="shared" si="13"/>
        <v>0.18491560283411837</v>
      </c>
      <c r="F40" s="52">
        <f t="shared" ref="F40:F62" si="18">(C40-B40)/B40</f>
        <v>1.1044500641963909E-3</v>
      </c>
      <c r="H40" s="19">
        <v>33859.761999999995</v>
      </c>
      <c r="I40" s="140">
        <v>34525.761000000006</v>
      </c>
      <c r="J40" s="247">
        <f t="shared" si="14"/>
        <v>0.18456331356248079</v>
      </c>
      <c r="K40" s="215">
        <f t="shared" si="15"/>
        <v>0.18095775102561082</v>
      </c>
      <c r="L40" s="52">
        <f t="shared" ref="L40:L62" si="19">(I40-H40)/H40</f>
        <v>1.9669334946890969E-2</v>
      </c>
      <c r="N40" s="27">
        <f t="shared" si="16"/>
        <v>4.4882880838427646</v>
      </c>
      <c r="O40" s="152">
        <f t="shared" si="17"/>
        <v>4.5715207091612982</v>
      </c>
      <c r="P40" s="52">
        <f t="shared" si="8"/>
        <v>1.8544403515041712E-2</v>
      </c>
    </row>
    <row r="41" spans="1:16" ht="20.100000000000001" customHeight="1" x14ac:dyDescent="0.25">
      <c r="A41" s="313" t="s">
        <v>165</v>
      </c>
      <c r="B41" s="315">
        <v>67049.179999999993</v>
      </c>
      <c r="C41" s="140">
        <v>67885.88</v>
      </c>
      <c r="D41" s="247">
        <f t="shared" si="12"/>
        <v>0.16783818568932801</v>
      </c>
      <c r="E41" s="215">
        <f t="shared" si="13"/>
        <v>0.1662150870512841</v>
      </c>
      <c r="F41" s="52">
        <f t="shared" si="18"/>
        <v>1.2478899816522912E-2</v>
      </c>
      <c r="H41" s="19">
        <v>28133.664000000004</v>
      </c>
      <c r="I41" s="140">
        <v>29101.644999999997</v>
      </c>
      <c r="J41" s="247">
        <f t="shared" si="14"/>
        <v>0.15335141016329293</v>
      </c>
      <c r="K41" s="215">
        <f t="shared" si="15"/>
        <v>0.15252866491040445</v>
      </c>
      <c r="L41" s="52">
        <f t="shared" si="19"/>
        <v>3.4406503184227707E-2</v>
      </c>
      <c r="N41" s="27">
        <f t="shared" si="16"/>
        <v>4.1959743579265263</v>
      </c>
      <c r="O41" s="152">
        <f t="shared" si="17"/>
        <v>4.2868480161117448</v>
      </c>
      <c r="P41" s="52">
        <f t="shared" si="8"/>
        <v>2.1657343547286229E-2</v>
      </c>
    </row>
    <row r="42" spans="1:16" ht="20.100000000000001" customHeight="1" x14ac:dyDescent="0.25">
      <c r="A42" s="313" t="s">
        <v>170</v>
      </c>
      <c r="B42" s="315">
        <v>17745.000000000004</v>
      </c>
      <c r="C42" s="140">
        <v>22764.04</v>
      </c>
      <c r="D42" s="247">
        <f t="shared" si="12"/>
        <v>4.441946352001809E-2</v>
      </c>
      <c r="E42" s="215">
        <f t="shared" si="13"/>
        <v>5.5736581601931262E-2</v>
      </c>
      <c r="F42" s="52">
        <f t="shared" si="18"/>
        <v>0.28284249084249063</v>
      </c>
      <c r="H42" s="19">
        <v>14364.665999999997</v>
      </c>
      <c r="I42" s="140">
        <v>17673.971999999998</v>
      </c>
      <c r="J42" s="247">
        <f t="shared" si="14"/>
        <v>7.829914324791494E-2</v>
      </c>
      <c r="K42" s="215">
        <f t="shared" si="15"/>
        <v>9.2633504148094403E-2</v>
      </c>
      <c r="L42" s="52">
        <f t="shared" si="19"/>
        <v>0.23037820719256549</v>
      </c>
      <c r="N42" s="27">
        <f t="shared" si="16"/>
        <v>8.0950498732037151</v>
      </c>
      <c r="O42" s="152">
        <f t="shared" si="17"/>
        <v>7.7639874117248064</v>
      </c>
      <c r="P42" s="52">
        <f t="shared" si="8"/>
        <v>-4.0896902015983082E-2</v>
      </c>
    </row>
    <row r="43" spans="1:16" ht="20.100000000000001" customHeight="1" x14ac:dyDescent="0.25">
      <c r="A43" s="313" t="s">
        <v>163</v>
      </c>
      <c r="B43" s="315">
        <v>37135.399999999994</v>
      </c>
      <c r="C43" s="140">
        <v>33592.92</v>
      </c>
      <c r="D43" s="247">
        <f t="shared" si="12"/>
        <v>9.2957708965977978E-2</v>
      </c>
      <c r="E43" s="215">
        <f t="shared" si="13"/>
        <v>8.2250537550766403E-2</v>
      </c>
      <c r="F43" s="52">
        <f t="shared" si="18"/>
        <v>-9.5393613640892425E-2</v>
      </c>
      <c r="H43" s="19">
        <v>16305.185999999998</v>
      </c>
      <c r="I43" s="140">
        <v>14863.739</v>
      </c>
      <c r="J43" s="247">
        <f t="shared" si="14"/>
        <v>8.8876559628876653E-2</v>
      </c>
      <c r="K43" s="215">
        <f t="shared" si="15"/>
        <v>7.7904402491567409E-2</v>
      </c>
      <c r="L43" s="52">
        <f t="shared" si="19"/>
        <v>-8.8404204649980597E-2</v>
      </c>
      <c r="N43" s="27">
        <f t="shared" si="16"/>
        <v>4.3907392945814507</v>
      </c>
      <c r="O43" s="152">
        <f t="shared" si="17"/>
        <v>4.4246641851914035</v>
      </c>
      <c r="P43" s="52">
        <f t="shared" si="8"/>
        <v>7.726464345496206E-3</v>
      </c>
    </row>
    <row r="44" spans="1:16" ht="20.100000000000001" customHeight="1" x14ac:dyDescent="0.25">
      <c r="A44" s="313" t="s">
        <v>169</v>
      </c>
      <c r="B44" s="315">
        <v>11137.06</v>
      </c>
      <c r="C44" s="140">
        <v>10536.779999999999</v>
      </c>
      <c r="D44" s="247">
        <f t="shared" si="12"/>
        <v>2.787840126177811E-2</v>
      </c>
      <c r="E44" s="215">
        <f t="shared" si="13"/>
        <v>2.5798764116193664E-2</v>
      </c>
      <c r="F44" s="52">
        <f t="shared" si="18"/>
        <v>-5.3899323519851799E-2</v>
      </c>
      <c r="H44" s="19">
        <v>5346.030999999999</v>
      </c>
      <c r="I44" s="140">
        <v>5431.1829999999991</v>
      </c>
      <c r="J44" s="247">
        <f t="shared" si="14"/>
        <v>2.9140228326700664E-2</v>
      </c>
      <c r="K44" s="215">
        <f t="shared" si="15"/>
        <v>2.8466125948347083E-2</v>
      </c>
      <c r="L44" s="52">
        <f t="shared" si="19"/>
        <v>1.5928078232243709E-2</v>
      </c>
      <c r="N44" s="27">
        <f t="shared" si="16"/>
        <v>4.8002174721156203</v>
      </c>
      <c r="O44" s="152">
        <f t="shared" si="17"/>
        <v>5.1544997617868074</v>
      </c>
      <c r="P44" s="52">
        <f t="shared" si="8"/>
        <v>7.3805466466718789E-2</v>
      </c>
    </row>
    <row r="45" spans="1:16" ht="20.100000000000001" customHeight="1" x14ac:dyDescent="0.25">
      <c r="A45" s="313" t="s">
        <v>166</v>
      </c>
      <c r="B45" s="315">
        <v>7613.1699999999992</v>
      </c>
      <c r="C45" s="140">
        <v>8319.84</v>
      </c>
      <c r="D45" s="247">
        <f t="shared" si="12"/>
        <v>1.9057364163803662E-2</v>
      </c>
      <c r="E45" s="215">
        <f t="shared" si="13"/>
        <v>2.037070050285502E-2</v>
      </c>
      <c r="F45" s="52">
        <f t="shared" si="18"/>
        <v>9.2822043905495491E-2</v>
      </c>
      <c r="H45" s="19">
        <v>2880.4899999999993</v>
      </c>
      <c r="I45" s="140">
        <v>3155.6030000000001</v>
      </c>
      <c r="J45" s="247">
        <f t="shared" si="14"/>
        <v>1.5701019371712956E-2</v>
      </c>
      <c r="K45" s="215">
        <f t="shared" si="15"/>
        <v>1.6539268229588639E-2</v>
      </c>
      <c r="L45" s="52">
        <f t="shared" si="19"/>
        <v>9.5509097410510294E-2</v>
      </c>
      <c r="N45" s="27">
        <f t="shared" si="16"/>
        <v>3.7835619065382748</v>
      </c>
      <c r="O45" s="152">
        <f t="shared" si="17"/>
        <v>3.7928650070193659</v>
      </c>
      <c r="P45" s="52">
        <f t="shared" si="8"/>
        <v>2.458820738472554E-3</v>
      </c>
    </row>
    <row r="46" spans="1:16" ht="20.100000000000001" customHeight="1" x14ac:dyDescent="0.25">
      <c r="A46" s="313" t="s">
        <v>176</v>
      </c>
      <c r="B46" s="315">
        <v>6362.99</v>
      </c>
      <c r="C46" s="140">
        <v>5520.3200000000006</v>
      </c>
      <c r="D46" s="247">
        <f t="shared" si="12"/>
        <v>1.5927900940165673E-2</v>
      </c>
      <c r="E46" s="215">
        <f t="shared" si="13"/>
        <v>1.351621971094644E-2</v>
      </c>
      <c r="F46" s="52">
        <f t="shared" si="18"/>
        <v>-0.1324330228398912</v>
      </c>
      <c r="H46" s="19">
        <v>3158.7339999999995</v>
      </c>
      <c r="I46" s="140">
        <v>3019.1879999999992</v>
      </c>
      <c r="J46" s="247">
        <f t="shared" si="14"/>
        <v>1.7217676063478213E-2</v>
      </c>
      <c r="K46" s="215">
        <f t="shared" si="15"/>
        <v>1.5824284666846638E-2</v>
      </c>
      <c r="L46" s="52">
        <f t="shared" si="19"/>
        <v>-4.4177825673197016E-2</v>
      </c>
      <c r="N46" s="27">
        <f t="shared" si="16"/>
        <v>4.964229080982367</v>
      </c>
      <c r="O46" s="152">
        <f t="shared" si="17"/>
        <v>5.469226421656713</v>
      </c>
      <c r="P46" s="52">
        <f t="shared" si="8"/>
        <v>0.10172724353292989</v>
      </c>
    </row>
    <row r="47" spans="1:16" ht="20.100000000000001" customHeight="1" x14ac:dyDescent="0.25">
      <c r="A47" s="313" t="s">
        <v>177</v>
      </c>
      <c r="B47" s="315">
        <v>3489.5600000000009</v>
      </c>
      <c r="C47" s="140">
        <v>3527.2</v>
      </c>
      <c r="D47" s="247">
        <f t="shared" si="12"/>
        <v>8.7351018946697275E-3</v>
      </c>
      <c r="E47" s="215">
        <f t="shared" si="13"/>
        <v>8.6361678606403751E-3</v>
      </c>
      <c r="F47" s="52">
        <f t="shared" si="18"/>
        <v>1.0786460184091677E-2</v>
      </c>
      <c r="H47" s="19">
        <v>2328.4339999999997</v>
      </c>
      <c r="I47" s="140">
        <v>2442.4179999999997</v>
      </c>
      <c r="J47" s="247">
        <f t="shared" si="14"/>
        <v>1.269186400222014E-2</v>
      </c>
      <c r="K47" s="215">
        <f t="shared" si="15"/>
        <v>1.2801295483232656E-2</v>
      </c>
      <c r="L47" s="52">
        <f t="shared" si="19"/>
        <v>4.8953073181374235E-2</v>
      </c>
      <c r="N47" s="27">
        <f t="shared" si="16"/>
        <v>6.6725719001822554</v>
      </c>
      <c r="O47" s="152">
        <f t="shared" si="17"/>
        <v>6.9245237015196182</v>
      </c>
      <c r="P47" s="52">
        <f t="shared" si="8"/>
        <v>3.7759323557155056E-2</v>
      </c>
    </row>
    <row r="48" spans="1:16" ht="20.100000000000001" customHeight="1" x14ac:dyDescent="0.25">
      <c r="A48" s="313" t="s">
        <v>171</v>
      </c>
      <c r="B48" s="315">
        <v>2907.5400000000004</v>
      </c>
      <c r="C48" s="140">
        <v>2961.0699999999997</v>
      </c>
      <c r="D48" s="247">
        <f t="shared" si="12"/>
        <v>7.2781835425750003E-3</v>
      </c>
      <c r="E48" s="215">
        <f t="shared" si="13"/>
        <v>7.2500276613479235E-3</v>
      </c>
      <c r="F48" s="52">
        <f t="shared" si="18"/>
        <v>1.8410752732550294E-2</v>
      </c>
      <c r="H48" s="19">
        <v>1833.1679999999999</v>
      </c>
      <c r="I48" s="140">
        <v>1779.701</v>
      </c>
      <c r="J48" s="247">
        <f t="shared" si="14"/>
        <v>9.9922604416624611E-3</v>
      </c>
      <c r="K48" s="215">
        <f t="shared" si="15"/>
        <v>9.3278375662170215E-3</v>
      </c>
      <c r="L48" s="52">
        <f t="shared" si="19"/>
        <v>-2.9166448465170608E-2</v>
      </c>
      <c r="N48" s="27">
        <f t="shared" si="16"/>
        <v>6.3048762871705968</v>
      </c>
      <c r="O48" s="152">
        <f t="shared" si="17"/>
        <v>6.0103307250419613</v>
      </c>
      <c r="P48" s="52">
        <f t="shared" si="8"/>
        <v>-4.6717104144927954E-2</v>
      </c>
    </row>
    <row r="49" spans="1:16" ht="20.100000000000001" customHeight="1" x14ac:dyDescent="0.25">
      <c r="A49" s="313" t="s">
        <v>175</v>
      </c>
      <c r="B49" s="315">
        <v>2443.59</v>
      </c>
      <c r="C49" s="140">
        <v>2568.4900000000002</v>
      </c>
      <c r="D49" s="247">
        <f t="shared" si="12"/>
        <v>6.1168192089535636E-3</v>
      </c>
      <c r="E49" s="215">
        <f t="shared" si="13"/>
        <v>6.288815714554378E-3</v>
      </c>
      <c r="F49" s="52">
        <f t="shared" si="18"/>
        <v>5.1113320974467927E-2</v>
      </c>
      <c r="H49" s="19">
        <v>1432.74</v>
      </c>
      <c r="I49" s="140">
        <v>1558.9799999999998</v>
      </c>
      <c r="J49" s="247">
        <f t="shared" si="14"/>
        <v>7.8096013159663904E-3</v>
      </c>
      <c r="K49" s="215">
        <f t="shared" si="15"/>
        <v>8.1709861426054204E-3</v>
      </c>
      <c r="L49" s="52">
        <f t="shared" si="19"/>
        <v>8.8110892415930162E-2</v>
      </c>
      <c r="N49" s="27">
        <f t="shared" si="16"/>
        <v>5.8632585662897618</v>
      </c>
      <c r="O49" s="152">
        <f t="shared" si="17"/>
        <v>6.06963624542046</v>
      </c>
      <c r="P49" s="52">
        <f t="shared" si="8"/>
        <v>3.5198461196517351E-2</v>
      </c>
    </row>
    <row r="50" spans="1:16" ht="20.100000000000001" customHeight="1" x14ac:dyDescent="0.25">
      <c r="A50" s="313" t="s">
        <v>185</v>
      </c>
      <c r="B50" s="315">
        <v>2754.77</v>
      </c>
      <c r="C50" s="140">
        <v>2562.9400000000005</v>
      </c>
      <c r="D50" s="247">
        <f t="shared" si="12"/>
        <v>6.8957681330538293E-3</v>
      </c>
      <c r="E50" s="215">
        <f t="shared" si="13"/>
        <v>6.2752268248893314E-3</v>
      </c>
      <c r="F50" s="52">
        <f t="shared" si="18"/>
        <v>-6.9635577561828921E-2</v>
      </c>
      <c r="H50" s="19">
        <v>1635.1020000000003</v>
      </c>
      <c r="I50" s="140">
        <v>1476.7429999999999</v>
      </c>
      <c r="J50" s="247">
        <f t="shared" si="14"/>
        <v>8.9126392303832368E-3</v>
      </c>
      <c r="K50" s="215">
        <f t="shared" si="15"/>
        <v>7.7399624043859175E-3</v>
      </c>
      <c r="L50" s="52">
        <f t="shared" si="19"/>
        <v>-9.6849615497993605E-2</v>
      </c>
      <c r="N50" s="27">
        <f t="shared" si="16"/>
        <v>5.9355300079498488</v>
      </c>
      <c r="O50" s="152">
        <f t="shared" si="17"/>
        <v>5.761910150062036</v>
      </c>
      <c r="P50" s="52">
        <f t="shared" si="8"/>
        <v>-2.9250944339472999E-2</v>
      </c>
    </row>
    <row r="51" spans="1:16" ht="20.100000000000001" customHeight="1" x14ac:dyDescent="0.25">
      <c r="A51" s="313" t="s">
        <v>184</v>
      </c>
      <c r="B51" s="315">
        <v>2215.88</v>
      </c>
      <c r="C51" s="140">
        <v>2621.0699999999997</v>
      </c>
      <c r="D51" s="247">
        <f t="shared" si="12"/>
        <v>5.5468132332903725E-3</v>
      </c>
      <c r="E51" s="215">
        <f t="shared" si="13"/>
        <v>6.4175551413270205E-3</v>
      </c>
      <c r="F51" s="52">
        <f t="shared" si="18"/>
        <v>0.1828573749481017</v>
      </c>
      <c r="H51" s="19">
        <v>1269.8669999999997</v>
      </c>
      <c r="I51" s="140">
        <v>1451.5120000000002</v>
      </c>
      <c r="J51" s="247">
        <f t="shared" si="14"/>
        <v>6.9218106525275273E-3</v>
      </c>
      <c r="K51" s="215">
        <f t="shared" si="15"/>
        <v>7.6077207134315275E-3</v>
      </c>
      <c r="L51" s="52">
        <f t="shared" si="19"/>
        <v>0.14304253910055184</v>
      </c>
      <c r="N51" s="27">
        <f t="shared" si="16"/>
        <v>5.7307570807083401</v>
      </c>
      <c r="O51" s="152">
        <f t="shared" si="17"/>
        <v>5.5378604920891092</v>
      </c>
      <c r="P51" s="52">
        <f t="shared" si="8"/>
        <v>-3.3659878773885883E-2</v>
      </c>
    </row>
    <row r="52" spans="1:16" ht="20.100000000000001" customHeight="1" x14ac:dyDescent="0.25">
      <c r="A52" s="313" t="s">
        <v>174</v>
      </c>
      <c r="B52" s="315">
        <v>1247.8399999999999</v>
      </c>
      <c r="C52" s="140">
        <v>1410.01</v>
      </c>
      <c r="D52" s="247">
        <f t="shared" si="12"/>
        <v>3.1236057119650245E-3</v>
      </c>
      <c r="E52" s="215">
        <f t="shared" si="13"/>
        <v>3.4523369939843322E-3</v>
      </c>
      <c r="F52" s="52">
        <f t="shared" si="18"/>
        <v>0.1299605718681883</v>
      </c>
      <c r="H52" s="19">
        <v>915.10599999999999</v>
      </c>
      <c r="I52" s="140">
        <v>974.42199999999991</v>
      </c>
      <c r="J52" s="247">
        <f t="shared" si="14"/>
        <v>4.9880739156083721E-3</v>
      </c>
      <c r="K52" s="215">
        <f t="shared" si="15"/>
        <v>5.1071781928247054E-3</v>
      </c>
      <c r="L52" s="52">
        <f t="shared" si="19"/>
        <v>6.4818720454242376E-2</v>
      </c>
      <c r="N52" s="27">
        <f t="shared" si="16"/>
        <v>7.333520323118349</v>
      </c>
      <c r="O52" s="152">
        <f t="shared" si="17"/>
        <v>6.9107453138630213</v>
      </c>
      <c r="P52" s="52">
        <f t="shared" si="8"/>
        <v>-5.7649667639504944E-2</v>
      </c>
    </row>
    <row r="53" spans="1:16" ht="20.100000000000001" customHeight="1" x14ac:dyDescent="0.25">
      <c r="A53" s="313" t="s">
        <v>186</v>
      </c>
      <c r="B53" s="315">
        <v>484.05999999999995</v>
      </c>
      <c r="C53" s="140">
        <v>580.19000000000005</v>
      </c>
      <c r="D53" s="247">
        <f t="shared" si="12"/>
        <v>1.2117038890673401E-3</v>
      </c>
      <c r="E53" s="215">
        <f t="shared" si="13"/>
        <v>1.4205653864439046E-3</v>
      </c>
      <c r="F53" s="52">
        <f t="shared" si="18"/>
        <v>0.1985910837499486</v>
      </c>
      <c r="H53" s="19">
        <v>369.90600000000006</v>
      </c>
      <c r="I53" s="140">
        <v>458.17900000000003</v>
      </c>
      <c r="J53" s="247">
        <f t="shared" si="14"/>
        <v>2.0162893367839693E-3</v>
      </c>
      <c r="K53" s="215">
        <f t="shared" si="15"/>
        <v>2.401425457563798E-3</v>
      </c>
      <c r="L53" s="52">
        <f t="shared" si="19"/>
        <v>0.23863630219569285</v>
      </c>
      <c r="N53" s="27">
        <f t="shared" si="16"/>
        <v>7.6417386274428809</v>
      </c>
      <c r="O53" s="152">
        <f t="shared" si="17"/>
        <v>7.8970509660628405</v>
      </c>
      <c r="P53" s="52">
        <f t="shared" si="8"/>
        <v>3.3410242232453008E-2</v>
      </c>
    </row>
    <row r="54" spans="1:16" ht="20.100000000000001" customHeight="1" x14ac:dyDescent="0.25">
      <c r="A54" s="313" t="s">
        <v>183</v>
      </c>
      <c r="B54" s="315">
        <v>1703.2099999999998</v>
      </c>
      <c r="C54" s="140">
        <v>770.06999999999994</v>
      </c>
      <c r="D54" s="247">
        <f t="shared" si="12"/>
        <v>4.2634925027855725E-3</v>
      </c>
      <c r="E54" s="215">
        <f t="shared" si="13"/>
        <v>1.8854768043896953E-3</v>
      </c>
      <c r="F54" s="52">
        <f t="shared" si="18"/>
        <v>-0.54787137229114435</v>
      </c>
      <c r="H54" s="19">
        <v>956.00800000000004</v>
      </c>
      <c r="I54" s="140">
        <v>425.053</v>
      </c>
      <c r="J54" s="247">
        <f t="shared" si="14"/>
        <v>5.2110231688055038E-3</v>
      </c>
      <c r="K54" s="215">
        <f t="shared" si="15"/>
        <v>2.2278041879131628E-3</v>
      </c>
      <c r="L54" s="52">
        <f t="shared" si="19"/>
        <v>-0.55538761181914797</v>
      </c>
      <c r="N54" s="27">
        <f t="shared" si="16"/>
        <v>5.6129778477110879</v>
      </c>
      <c r="O54" s="152">
        <f t="shared" si="17"/>
        <v>5.5196670432558079</v>
      </c>
      <c r="P54" s="52">
        <f t="shared" si="8"/>
        <v>-1.6624117712014684E-2</v>
      </c>
    </row>
    <row r="55" spans="1:16" ht="20.100000000000001" customHeight="1" x14ac:dyDescent="0.25">
      <c r="A55" s="313" t="s">
        <v>210</v>
      </c>
      <c r="B55" s="315">
        <v>736.17000000000007</v>
      </c>
      <c r="C55" s="140">
        <v>680.45999999999992</v>
      </c>
      <c r="D55" s="247">
        <f t="shared" si="12"/>
        <v>1.8427881915768786E-3</v>
      </c>
      <c r="E55" s="215">
        <f t="shared" si="13"/>
        <v>1.6660713263924216E-3</v>
      </c>
      <c r="F55" s="52">
        <f t="shared" si="18"/>
        <v>-7.5675455397530664E-2</v>
      </c>
      <c r="H55" s="19">
        <v>393.16800000000001</v>
      </c>
      <c r="I55" s="140">
        <v>370.24900000000002</v>
      </c>
      <c r="J55" s="247">
        <f t="shared" si="14"/>
        <v>2.1430862055892021E-3</v>
      </c>
      <c r="K55" s="215">
        <f t="shared" si="15"/>
        <v>1.9405633480310941E-3</v>
      </c>
      <c r="L55" s="52">
        <f t="shared" si="19"/>
        <v>-5.8293146949904319E-2</v>
      </c>
      <c r="N55" s="27">
        <f t="shared" si="16"/>
        <v>5.3407229308447768</v>
      </c>
      <c r="O55" s="152">
        <f t="shared" si="17"/>
        <v>5.4411574523116721</v>
      </c>
      <c r="P55" s="52">
        <f t="shared" si="8"/>
        <v>1.8805416938378599E-2</v>
      </c>
    </row>
    <row r="56" spans="1:16" ht="20.100000000000001" customHeight="1" x14ac:dyDescent="0.25">
      <c r="A56" s="313" t="s">
        <v>187</v>
      </c>
      <c r="B56" s="315">
        <v>759.89</v>
      </c>
      <c r="C56" s="140">
        <v>479.15</v>
      </c>
      <c r="D56" s="247">
        <f t="shared" si="12"/>
        <v>1.9021643355439019E-3</v>
      </c>
      <c r="E56" s="215">
        <f t="shared" si="13"/>
        <v>1.1731741410823985E-3</v>
      </c>
      <c r="F56" s="52">
        <f t="shared" si="18"/>
        <v>-0.36944820960928559</v>
      </c>
      <c r="H56" s="19">
        <v>497.18199999999996</v>
      </c>
      <c r="I56" s="140">
        <v>351.995</v>
      </c>
      <c r="J56" s="247">
        <f t="shared" si="14"/>
        <v>2.7100473229440102E-3</v>
      </c>
      <c r="K56" s="215">
        <f t="shared" si="15"/>
        <v>1.8448897787440477E-3</v>
      </c>
      <c r="L56" s="52">
        <f t="shared" si="19"/>
        <v>-0.29201982372652263</v>
      </c>
      <c r="N56" s="27">
        <f t="shared" ref="N56" si="20">(H56/B56)*10</f>
        <v>6.5428154074931903</v>
      </c>
      <c r="O56" s="152">
        <f t="shared" ref="O56" si="21">(I56/C56)*10</f>
        <v>7.3462381300219137</v>
      </c>
      <c r="P56" s="52">
        <f t="shared" ref="P56" si="22">(O56-N56)/N56</f>
        <v>0.12279464916717651</v>
      </c>
    </row>
    <row r="57" spans="1:16" ht="20.100000000000001" customHeight="1" x14ac:dyDescent="0.25">
      <c r="A57" s="313" t="s">
        <v>189</v>
      </c>
      <c r="B57" s="315">
        <v>299.78000000000003</v>
      </c>
      <c r="C57" s="140">
        <v>629.79</v>
      </c>
      <c r="D57" s="247">
        <f t="shared" si="12"/>
        <v>7.504123287704154E-4</v>
      </c>
      <c r="E57" s="215">
        <f t="shared" si="13"/>
        <v>1.5420084364234242E-3</v>
      </c>
      <c r="F57" s="52">
        <f t="shared" si="18"/>
        <v>1.1008406164520645</v>
      </c>
      <c r="H57" s="19">
        <v>175.48400000000001</v>
      </c>
      <c r="I57" s="140">
        <v>304.66800000000001</v>
      </c>
      <c r="J57" s="247">
        <f t="shared" si="14"/>
        <v>9.5653089697436103E-4</v>
      </c>
      <c r="K57" s="215">
        <f t="shared" si="15"/>
        <v>1.5968376798261097E-3</v>
      </c>
      <c r="L57" s="52">
        <f t="shared" si="19"/>
        <v>0.7361582822365571</v>
      </c>
      <c r="N57" s="27">
        <f t="shared" ref="N57:N60" si="23">(H57/B57)*10</f>
        <v>5.853759423577289</v>
      </c>
      <c r="O57" s="152">
        <f t="shared" ref="O57:O60" si="24">(I57/C57)*10</f>
        <v>4.8376125375125048</v>
      </c>
      <c r="P57" s="52">
        <f t="shared" ref="P57:P60" si="25">(O57-N57)/N57</f>
        <v>-0.17358876792442676</v>
      </c>
    </row>
    <row r="58" spans="1:16" ht="20.100000000000001" customHeight="1" x14ac:dyDescent="0.25">
      <c r="A58" s="313" t="s">
        <v>203</v>
      </c>
      <c r="B58" s="315">
        <v>214.7</v>
      </c>
      <c r="C58" s="140">
        <v>213.61999999999998</v>
      </c>
      <c r="D58" s="247">
        <f t="shared" si="12"/>
        <v>5.3743921204552731E-4</v>
      </c>
      <c r="E58" s="215">
        <f t="shared" si="13"/>
        <v>5.2303758743195644E-4</v>
      </c>
      <c r="F58" s="52">
        <f t="shared" si="18"/>
        <v>-5.0302748020494299E-3</v>
      </c>
      <c r="H58" s="19">
        <v>162.88799999999998</v>
      </c>
      <c r="I58" s="140">
        <v>162.30799999999999</v>
      </c>
      <c r="J58" s="247">
        <f t="shared" si="14"/>
        <v>8.8787242567048676E-4</v>
      </c>
      <c r="K58" s="215">
        <f t="shared" si="15"/>
        <v>8.5069495364533266E-4</v>
      </c>
      <c r="L58" s="52">
        <f t="shared" si="19"/>
        <v>-3.5607288443592171E-3</v>
      </c>
      <c r="N58" s="27">
        <f t="shared" ref="N58:N59" si="26">(H58/B58)*10</f>
        <v>7.5867722403353515</v>
      </c>
      <c r="O58" s="152">
        <f t="shared" ref="O58:O59" si="27">(I58/C58)*10</f>
        <v>7.5979777174421876</v>
      </c>
      <c r="P58" s="52">
        <f t="shared" ref="P58:P59" si="28">(O58-N58)/N58</f>
        <v>1.4769755505855101E-3</v>
      </c>
    </row>
    <row r="59" spans="1:16" ht="20.100000000000001" customHeight="1" x14ac:dyDescent="0.25">
      <c r="A59" s="313" t="s">
        <v>223</v>
      </c>
      <c r="B59" s="315">
        <v>204.72000000000003</v>
      </c>
      <c r="C59" s="140">
        <v>170.02999999999997</v>
      </c>
      <c r="D59" s="247">
        <f t="shared" si="12"/>
        <v>5.1245717508132446E-4</v>
      </c>
      <c r="E59" s="215">
        <f t="shared" si="13"/>
        <v>4.1630971346810015E-4</v>
      </c>
      <c r="F59" s="52">
        <f t="shared" ref="F59:F60" si="29">(C59-B59)/B59</f>
        <v>-0.16945095740523666</v>
      </c>
      <c r="H59" s="19">
        <v>156.22900000000001</v>
      </c>
      <c r="I59" s="140">
        <v>127.02199999999999</v>
      </c>
      <c r="J59" s="247">
        <f t="shared" si="14"/>
        <v>8.515754456440898E-4</v>
      </c>
      <c r="K59" s="215">
        <f t="shared" si="15"/>
        <v>6.6575260863258403E-4</v>
      </c>
      <c r="L59" s="52">
        <f t="shared" ref="L59:L60" si="30">(I59-H59)/H59</f>
        <v>-0.18694992607006394</v>
      </c>
      <c r="N59" s="27">
        <f t="shared" si="26"/>
        <v>7.6313501367721761</v>
      </c>
      <c r="O59" s="152">
        <f t="shared" si="27"/>
        <v>7.4705640181144508</v>
      </c>
      <c r="P59" s="52">
        <f t="shared" si="28"/>
        <v>-2.1069157590210219E-2</v>
      </c>
    </row>
    <row r="60" spans="1:16" ht="20.100000000000001" customHeight="1" x14ac:dyDescent="0.25">
      <c r="A60" s="313" t="s">
        <v>182</v>
      </c>
      <c r="B60" s="315">
        <v>122.56</v>
      </c>
      <c r="C60" s="140">
        <v>150.37000000000003</v>
      </c>
      <c r="D60" s="247">
        <f t="shared" si="12"/>
        <v>3.0679343189706485E-4</v>
      </c>
      <c r="E60" s="215">
        <f t="shared" si="13"/>
        <v>3.6817321422218574E-4</v>
      </c>
      <c r="F60" s="52">
        <f t="shared" si="29"/>
        <v>0.22690926892950417</v>
      </c>
      <c r="H60" s="19">
        <v>148.48399999999998</v>
      </c>
      <c r="I60" s="140">
        <v>94.996000000000009</v>
      </c>
      <c r="J60" s="247">
        <f t="shared" si="14"/>
        <v>8.0935888004798732E-4</v>
      </c>
      <c r="K60" s="215">
        <f t="shared" si="15"/>
        <v>4.9789670143487715E-4</v>
      </c>
      <c r="L60" s="52">
        <f t="shared" si="30"/>
        <v>-0.36022736456453208</v>
      </c>
      <c r="N60" s="27">
        <f t="shared" si="23"/>
        <v>12.115208877284594</v>
      </c>
      <c r="O60" s="152">
        <f t="shared" si="24"/>
        <v>6.3174835405998531</v>
      </c>
      <c r="P60" s="52">
        <f t="shared" si="25"/>
        <v>-0.47854935027617923</v>
      </c>
    </row>
    <row r="61" spans="1:16" ht="20.100000000000001" customHeight="1" thickBot="1" x14ac:dyDescent="0.3">
      <c r="A61" s="8" t="s">
        <v>17</v>
      </c>
      <c r="B61" s="316">
        <f>B62-SUM(B39:B60)</f>
        <v>267.32999999989988</v>
      </c>
      <c r="C61" s="142">
        <f>C62-SUM(C39:C60)</f>
        <v>348.06000000005588</v>
      </c>
      <c r="D61" s="247">
        <f t="shared" si="12"/>
        <v>6.6918316048475554E-4</v>
      </c>
      <c r="E61" s="215">
        <f t="shared" si="13"/>
        <v>8.5220701564271142E-4</v>
      </c>
      <c r="F61" s="52">
        <f t="shared" ref="F61" si="31">(C61-B61)/B61</f>
        <v>0.30198630905691926</v>
      </c>
      <c r="H61" s="19">
        <f>H62-SUM(H39:H60)</f>
        <v>209.40600000001723</v>
      </c>
      <c r="I61" s="140">
        <f>I62-SUM(I39:I60)</f>
        <v>238.57700000001932</v>
      </c>
      <c r="J61" s="247">
        <f t="shared" si="14"/>
        <v>1.1414334583883974E-3</v>
      </c>
      <c r="K61" s="215">
        <f t="shared" si="15"/>
        <v>1.2504389799385058E-3</v>
      </c>
      <c r="L61" s="52">
        <f t="shared" ref="L61" si="32">(I61-H61)/H61</f>
        <v>0.13930355386187451</v>
      </c>
      <c r="N61" s="27">
        <f t="shared" si="16"/>
        <v>7.8332398159613827</v>
      </c>
      <c r="O61" s="152">
        <f t="shared" si="17"/>
        <v>6.8544791127960991</v>
      </c>
      <c r="P61" s="52">
        <f t="shared" ref="P61" si="33">(O61-N61)/N61</f>
        <v>-0.12494966656975243</v>
      </c>
    </row>
    <row r="62" spans="1:16" ht="26.25" customHeight="1" thickBot="1" x14ac:dyDescent="0.3">
      <c r="A62" s="12" t="s">
        <v>18</v>
      </c>
      <c r="B62" s="17">
        <v>399487.03999999992</v>
      </c>
      <c r="C62" s="145">
        <v>408421.89000000013</v>
      </c>
      <c r="D62" s="253">
        <f>SUM(D39:D61)</f>
        <v>1</v>
      </c>
      <c r="E62" s="254">
        <f>SUM(E39:E61)</f>
        <v>0.99999999999999978</v>
      </c>
      <c r="F62" s="57">
        <f t="shared" si="18"/>
        <v>2.2365806910782916E-2</v>
      </c>
      <c r="G62" s="1"/>
      <c r="H62" s="17">
        <v>183458.78899999996</v>
      </c>
      <c r="I62" s="145">
        <v>190794.59600000002</v>
      </c>
      <c r="J62" s="253">
        <f>SUM(J39:J61)</f>
        <v>1.0000000000000002</v>
      </c>
      <c r="K62" s="254">
        <f>SUM(K39:K61)</f>
        <v>0.99999999999999978</v>
      </c>
      <c r="L62" s="57">
        <f t="shared" si="19"/>
        <v>3.9986130073059956E-2</v>
      </c>
      <c r="M62" s="1"/>
      <c r="N62" s="29">
        <f t="shared" si="16"/>
        <v>4.5923589661381756</v>
      </c>
      <c r="O62" s="146">
        <f t="shared" si="17"/>
        <v>4.6715075923085312</v>
      </c>
      <c r="P62" s="57">
        <f t="shared" si="8"/>
        <v>1.7234851794896498E-2</v>
      </c>
    </row>
    <row r="64" spans="1:16" ht="15.75" thickBot="1" x14ac:dyDescent="0.3"/>
    <row r="65" spans="1:16" x14ac:dyDescent="0.25">
      <c r="A65" s="375" t="s">
        <v>15</v>
      </c>
      <c r="B65" s="360" t="s">
        <v>1</v>
      </c>
      <c r="C65" s="362"/>
      <c r="D65" s="360" t="s">
        <v>104</v>
      </c>
      <c r="E65" s="362"/>
      <c r="F65" s="130" t="s">
        <v>0</v>
      </c>
      <c r="H65" s="373" t="s">
        <v>19</v>
      </c>
      <c r="I65" s="374"/>
      <c r="J65" s="360" t="s">
        <v>104</v>
      </c>
      <c r="K65" s="361"/>
      <c r="L65" s="130" t="s">
        <v>0</v>
      </c>
      <c r="N65" s="371" t="s">
        <v>22</v>
      </c>
      <c r="O65" s="362"/>
      <c r="P65" s="130" t="s">
        <v>0</v>
      </c>
    </row>
    <row r="66" spans="1:16" x14ac:dyDescent="0.25">
      <c r="A66" s="376"/>
      <c r="B66" s="365" t="str">
        <f>B5</f>
        <v>jan-dez</v>
      </c>
      <c r="C66" s="367"/>
      <c r="D66" s="365" t="str">
        <f>B5</f>
        <v>jan-dez</v>
      </c>
      <c r="E66" s="367"/>
      <c r="F66" s="131" t="str">
        <f>F37</f>
        <v>2024/2023</v>
      </c>
      <c r="H66" s="368" t="str">
        <f>B5</f>
        <v>jan-dez</v>
      </c>
      <c r="I66" s="367"/>
      <c r="J66" s="365" t="str">
        <f>B5</f>
        <v>jan-dez</v>
      </c>
      <c r="K66" s="366"/>
      <c r="L66" s="131" t="str">
        <f>L37</f>
        <v>2024/2023</v>
      </c>
      <c r="N66" s="368" t="str">
        <f>B5</f>
        <v>jan-dez</v>
      </c>
      <c r="O66" s="366"/>
      <c r="P66" s="131" t="str">
        <f>P37</f>
        <v>2024/2023</v>
      </c>
    </row>
    <row r="67" spans="1:16" ht="19.5" customHeight="1" thickBot="1" x14ac:dyDescent="0.3">
      <c r="A67" s="377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06" t="s">
        <v>157</v>
      </c>
      <c r="B68" s="119">
        <v>30865.83</v>
      </c>
      <c r="C68" s="147">
        <v>30849.14</v>
      </c>
      <c r="D68" s="247">
        <f>B68/$B$96</f>
        <v>0.20919502104161347</v>
      </c>
      <c r="E68" s="246">
        <f>C68/$C$96</f>
        <v>0.23052173417256044</v>
      </c>
      <c r="F68" s="61">
        <f t="shared" ref="F68:F94" si="34">(C68-B68)/B68</f>
        <v>-5.407273998464427E-4</v>
      </c>
      <c r="H68" s="19" t="s">
        <v>235</v>
      </c>
      <c r="I68" s="147">
        <v>34781.745999999999</v>
      </c>
      <c r="J68" s="245" t="e">
        <f>H68/$H$96</f>
        <v>#VALUE!</v>
      </c>
      <c r="K68" s="246">
        <f>I68/$I$96</f>
        <v>0.30671753971618593</v>
      </c>
      <c r="L68" s="61" t="e">
        <f t="shared" ref="L68:L82" si="35">(I68-H68)/H68</f>
        <v>#VALUE!</v>
      </c>
      <c r="N68" s="41" t="e">
        <f t="shared" ref="N68:N96" si="36">(H68/B68)*10</f>
        <v>#VALUE!</v>
      </c>
      <c r="O68" s="149">
        <f t="shared" ref="O68:O96" si="37">(I68/C68)*10</f>
        <v>11.274786266327034</v>
      </c>
      <c r="P68" s="61" t="e">
        <f t="shared" si="8"/>
        <v>#VALUE!</v>
      </c>
    </row>
    <row r="69" spans="1:16" ht="20.100000000000001" customHeight="1" x14ac:dyDescent="0.25">
      <c r="A69" s="307" t="s">
        <v>160</v>
      </c>
      <c r="B69" s="119">
        <v>67236.319999999992</v>
      </c>
      <c r="C69" s="140">
        <v>53784.469999999994</v>
      </c>
      <c r="D69" s="247">
        <f t="shared" ref="D69:D95" si="38">B69/$B$96</f>
        <v>0.45569820663046007</v>
      </c>
      <c r="E69" s="215">
        <f t="shared" ref="E69:E95" si="39">C69/$C$96</f>
        <v>0.40190712920853061</v>
      </c>
      <c r="F69" s="52">
        <f t="shared" si="34"/>
        <v>-0.20006820718326049</v>
      </c>
      <c r="H69" s="19">
        <v>40363.947999999997</v>
      </c>
      <c r="I69" s="140">
        <v>33495.219999999994</v>
      </c>
      <c r="J69" s="214">
        <f t="shared" ref="J69:J96" si="40">H69/$H$96</f>
        <v>0.34266886175146027</v>
      </c>
      <c r="K69" s="215">
        <f t="shared" ref="K69:K96" si="41">I69/$I$96</f>
        <v>0.29537250575783008</v>
      </c>
      <c r="L69" s="52">
        <f t="shared" si="35"/>
        <v>-0.17016987535510658</v>
      </c>
      <c r="N69" s="40">
        <f t="shared" si="36"/>
        <v>6.0032952428092434</v>
      </c>
      <c r="O69" s="143">
        <f t="shared" si="37"/>
        <v>6.2276750147393845</v>
      </c>
      <c r="P69" s="52">
        <f t="shared" si="8"/>
        <v>3.7376101433442485E-2</v>
      </c>
    </row>
    <row r="70" spans="1:16" ht="20.100000000000001" customHeight="1" x14ac:dyDescent="0.25">
      <c r="A70" s="307" t="s">
        <v>162</v>
      </c>
      <c r="B70" s="119">
        <v>10355.98</v>
      </c>
      <c r="C70" s="140">
        <v>10287.48</v>
      </c>
      <c r="D70" s="247">
        <f t="shared" si="38"/>
        <v>7.0188277911416214E-2</v>
      </c>
      <c r="E70" s="215">
        <f t="shared" si="39"/>
        <v>7.6873706361523603E-2</v>
      </c>
      <c r="F70" s="52">
        <f t="shared" si="34"/>
        <v>-6.6145357561524839E-3</v>
      </c>
      <c r="H70" s="19">
        <v>9909.7929999999997</v>
      </c>
      <c r="I70" s="140">
        <v>9831.3419999999987</v>
      </c>
      <c r="J70" s="214">
        <f t="shared" si="40"/>
        <v>8.4128972901822904E-2</v>
      </c>
      <c r="K70" s="215">
        <f t="shared" si="41"/>
        <v>8.6696194904890805E-2</v>
      </c>
      <c r="L70" s="52">
        <f t="shared" si="35"/>
        <v>-7.9165124841660099E-3</v>
      </c>
      <c r="N70" s="40">
        <f t="shared" si="36"/>
        <v>9.5691503846087009</v>
      </c>
      <c r="O70" s="143">
        <f t="shared" si="37"/>
        <v>9.5566086155210019</v>
      </c>
      <c r="P70" s="52">
        <f t="shared" si="8"/>
        <v>-1.3106460431295489E-3</v>
      </c>
    </row>
    <row r="71" spans="1:16" ht="20.100000000000001" customHeight="1" x14ac:dyDescent="0.25">
      <c r="A71" s="307" t="s">
        <v>172</v>
      </c>
      <c r="B71" s="119">
        <v>2312.4699999999993</v>
      </c>
      <c r="C71" s="140">
        <v>2586.83</v>
      </c>
      <c r="D71" s="247">
        <f t="shared" si="38"/>
        <v>1.5672904642710067E-2</v>
      </c>
      <c r="E71" s="215">
        <f t="shared" si="39"/>
        <v>1.9330215935018109E-2</v>
      </c>
      <c r="F71" s="52">
        <f t="shared" si="34"/>
        <v>0.11864370132369313</v>
      </c>
      <c r="H71" s="19">
        <v>7158.9469999999992</v>
      </c>
      <c r="I71" s="140">
        <v>8046.3330000000005</v>
      </c>
      <c r="J71" s="214">
        <f t="shared" si="40"/>
        <v>6.0775725403001489E-2</v>
      </c>
      <c r="K71" s="215">
        <f t="shared" si="41"/>
        <v>7.0955364388468528E-2</v>
      </c>
      <c r="L71" s="52">
        <f t="shared" si="35"/>
        <v>0.12395482184740318</v>
      </c>
      <c r="N71" s="40">
        <f t="shared" si="36"/>
        <v>30.958010266079135</v>
      </c>
      <c r="O71" s="143">
        <f t="shared" si="37"/>
        <v>31.104993370263998</v>
      </c>
      <c r="P71" s="52">
        <f t="shared" si="8"/>
        <v>4.7478214175124935E-3</v>
      </c>
    </row>
    <row r="72" spans="1:16" ht="20.100000000000001" customHeight="1" x14ac:dyDescent="0.25">
      <c r="A72" s="307" t="s">
        <v>168</v>
      </c>
      <c r="B72" s="119">
        <v>7016.75</v>
      </c>
      <c r="C72" s="140">
        <v>6842.2599999999993</v>
      </c>
      <c r="D72" s="247">
        <f t="shared" si="38"/>
        <v>4.7556445554638935E-2</v>
      </c>
      <c r="E72" s="215">
        <f t="shared" si="39"/>
        <v>5.1129128424959119E-2</v>
      </c>
      <c r="F72" s="52">
        <f t="shared" si="34"/>
        <v>-2.4867638151565993E-2</v>
      </c>
      <c r="H72" s="19">
        <v>4472.5860000000002</v>
      </c>
      <c r="I72" s="140">
        <v>4412.9750000000004</v>
      </c>
      <c r="J72" s="214">
        <f t="shared" si="40"/>
        <v>3.7969921914117938E-2</v>
      </c>
      <c r="K72" s="215">
        <f t="shared" si="41"/>
        <v>3.8915149194322665E-2</v>
      </c>
      <c r="L72" s="52">
        <f t="shared" si="35"/>
        <v>-1.3328083574021802E-2</v>
      </c>
      <c r="N72" s="40">
        <f t="shared" si="36"/>
        <v>6.3741561264118012</v>
      </c>
      <c r="O72" s="143">
        <f t="shared" si="37"/>
        <v>6.4495868324208683</v>
      </c>
      <c r="P72" s="52">
        <f t="shared" ref="P72:P76" si="42">(O72-N72)/N72</f>
        <v>1.183383408142675E-2</v>
      </c>
    </row>
    <row r="73" spans="1:16" ht="20.100000000000001" customHeight="1" x14ac:dyDescent="0.25">
      <c r="A73" s="307" t="s">
        <v>159</v>
      </c>
      <c r="B73" s="119">
        <v>6305.7</v>
      </c>
      <c r="C73" s="140">
        <v>5785.2200000000012</v>
      </c>
      <c r="D73" s="247">
        <f t="shared" si="38"/>
        <v>4.2737261372271601E-2</v>
      </c>
      <c r="E73" s="215">
        <f t="shared" si="39"/>
        <v>4.3230344410566404E-2</v>
      </c>
      <c r="F73" s="52">
        <f t="shared" si="34"/>
        <v>-8.2541192888973255E-2</v>
      </c>
      <c r="H73" s="19">
        <v>3176.9300000000003</v>
      </c>
      <c r="I73" s="140">
        <v>3115.7040000000002</v>
      </c>
      <c r="J73" s="214">
        <f t="shared" si="40"/>
        <v>2.6970478382443333E-2</v>
      </c>
      <c r="K73" s="215">
        <f t="shared" si="41"/>
        <v>2.7475362086879691E-2</v>
      </c>
      <c r="L73" s="52">
        <f t="shared" si="35"/>
        <v>-1.9272064540295224E-2</v>
      </c>
      <c r="N73" s="40">
        <f t="shared" si="36"/>
        <v>5.0381876714718432</v>
      </c>
      <c r="O73" s="143">
        <f t="shared" si="37"/>
        <v>5.3856275128690001</v>
      </c>
      <c r="P73" s="52">
        <f t="shared" si="42"/>
        <v>6.89612741828763E-2</v>
      </c>
    </row>
    <row r="74" spans="1:16" ht="20.100000000000001" customHeight="1" x14ac:dyDescent="0.25">
      <c r="A74" s="307" t="s">
        <v>211</v>
      </c>
      <c r="B74" s="119">
        <v>3458.88</v>
      </c>
      <c r="C74" s="140">
        <v>2823.8500000000004</v>
      </c>
      <c r="D74" s="247">
        <f t="shared" si="38"/>
        <v>2.3442767435070299E-2</v>
      </c>
      <c r="E74" s="215">
        <f t="shared" si="39"/>
        <v>2.1101359682739452E-2</v>
      </c>
      <c r="F74" s="52">
        <f t="shared" si="34"/>
        <v>-0.18359411138865753</v>
      </c>
      <c r="H74" s="19">
        <v>3299.2639999999997</v>
      </c>
      <c r="I74" s="140">
        <v>2859.0120000000002</v>
      </c>
      <c r="J74" s="214">
        <f t="shared" si="40"/>
        <v>2.8009030224138871E-2</v>
      </c>
      <c r="K74" s="215">
        <f t="shared" si="41"/>
        <v>2.521176270619227E-2</v>
      </c>
      <c r="L74" s="52">
        <f t="shared" si="35"/>
        <v>-0.13343945801245355</v>
      </c>
      <c r="N74" s="40">
        <f t="shared" si="36"/>
        <v>9.538532704227956</v>
      </c>
      <c r="O74" s="143">
        <f t="shared" si="37"/>
        <v>10.124517945358287</v>
      </c>
      <c r="P74" s="52">
        <f t="shared" si="42"/>
        <v>6.1433478219411329E-2</v>
      </c>
    </row>
    <row r="75" spans="1:16" ht="20.100000000000001" customHeight="1" x14ac:dyDescent="0.25">
      <c r="A75" s="307" t="s">
        <v>173</v>
      </c>
      <c r="B75" s="119">
        <v>1876.1000000000001</v>
      </c>
      <c r="C75" s="140">
        <v>2106.4100000000003</v>
      </c>
      <c r="D75" s="247">
        <f t="shared" si="38"/>
        <v>1.271538069691212E-2</v>
      </c>
      <c r="E75" s="215">
        <f t="shared" si="39"/>
        <v>1.5740253572009564E-2</v>
      </c>
      <c r="F75" s="52">
        <f t="shared" si="34"/>
        <v>0.12275998081125748</v>
      </c>
      <c r="H75" s="19">
        <v>1806.7720000000002</v>
      </c>
      <c r="I75" s="140">
        <v>2367.6469999999999</v>
      </c>
      <c r="J75" s="214">
        <f t="shared" si="40"/>
        <v>1.5338551736426016E-2</v>
      </c>
      <c r="K75" s="215">
        <f t="shared" si="41"/>
        <v>2.0878735149075275E-2</v>
      </c>
      <c r="L75" s="52">
        <f t="shared" si="35"/>
        <v>0.31042931814307489</v>
      </c>
      <c r="N75" s="40">
        <f t="shared" si="36"/>
        <v>9.6304674590906671</v>
      </c>
      <c r="O75" s="143">
        <f t="shared" si="37"/>
        <v>11.240200150967759</v>
      </c>
      <c r="P75" s="52">
        <f t="shared" si="42"/>
        <v>0.16715000582423303</v>
      </c>
    </row>
    <row r="76" spans="1:16" ht="20.100000000000001" customHeight="1" x14ac:dyDescent="0.25">
      <c r="A76" s="307" t="s">
        <v>167</v>
      </c>
      <c r="B76" s="119">
        <v>2241.7200000000003</v>
      </c>
      <c r="C76" s="140">
        <v>3661.0299999999997</v>
      </c>
      <c r="D76" s="247">
        <f t="shared" si="38"/>
        <v>1.5193392258345418E-2</v>
      </c>
      <c r="E76" s="215">
        <f t="shared" si="39"/>
        <v>2.7357228903553518E-2</v>
      </c>
      <c r="F76" s="52">
        <f t="shared" si="34"/>
        <v>0.63313437895901337</v>
      </c>
      <c r="H76" s="19">
        <v>892.49699999999996</v>
      </c>
      <c r="I76" s="140">
        <v>2021.3999999999999</v>
      </c>
      <c r="J76" s="214">
        <f t="shared" si="40"/>
        <v>7.5768339387067146E-3</v>
      </c>
      <c r="K76" s="215">
        <f t="shared" si="41"/>
        <v>1.7825408614688239E-2</v>
      </c>
      <c r="L76" s="52">
        <f t="shared" si="35"/>
        <v>1.2648815626271011</v>
      </c>
      <c r="N76" s="40">
        <f t="shared" si="36"/>
        <v>3.9813045340185211</v>
      </c>
      <c r="O76" s="143">
        <f t="shared" si="37"/>
        <v>5.5213969839088994</v>
      </c>
      <c r="P76" s="52">
        <f t="shared" si="42"/>
        <v>0.38683110943434645</v>
      </c>
    </row>
    <row r="77" spans="1:16" ht="20.100000000000001" customHeight="1" x14ac:dyDescent="0.25">
      <c r="A77" s="307" t="s">
        <v>198</v>
      </c>
      <c r="B77" s="119">
        <v>1022.6</v>
      </c>
      <c r="C77" s="140">
        <v>1043.3100000000002</v>
      </c>
      <c r="D77" s="247">
        <f t="shared" si="38"/>
        <v>6.9307330636225861E-3</v>
      </c>
      <c r="E77" s="215">
        <f t="shared" si="39"/>
        <v>7.7961859059790346E-3</v>
      </c>
      <c r="F77" s="52">
        <f t="shared" si="34"/>
        <v>2.0252298063759191E-2</v>
      </c>
      <c r="H77" s="19">
        <v>1602.6930000000002</v>
      </c>
      <c r="I77" s="140">
        <v>1477.1189999999999</v>
      </c>
      <c r="J77" s="214">
        <f t="shared" si="40"/>
        <v>1.3606027488862913E-2</v>
      </c>
      <c r="K77" s="215">
        <f t="shared" si="41"/>
        <v>1.3025749355654336E-2</v>
      </c>
      <c r="L77" s="52">
        <f t="shared" si="35"/>
        <v>-7.8351874002070443E-2</v>
      </c>
      <c r="N77" s="40">
        <f t="shared" ref="N77:N78" si="43">(H77/B77)*10</f>
        <v>15.672726383727756</v>
      </c>
      <c r="O77" s="143">
        <f t="shared" ref="O77:O78" si="44">(I77/C77)*10</f>
        <v>14.158006728584983</v>
      </c>
      <c r="P77" s="52">
        <f t="shared" ref="P77:P78" si="45">(O77-N77)/N77</f>
        <v>-9.6646851227839614E-2</v>
      </c>
    </row>
    <row r="78" spans="1:16" ht="20.100000000000001" customHeight="1" x14ac:dyDescent="0.25">
      <c r="A78" s="307" t="s">
        <v>179</v>
      </c>
      <c r="B78" s="119">
        <v>1188.01</v>
      </c>
      <c r="C78" s="140">
        <v>1368.12</v>
      </c>
      <c r="D78" s="247">
        <f t="shared" si="38"/>
        <v>8.0518092968064423E-3</v>
      </c>
      <c r="E78" s="215">
        <f t="shared" si="39"/>
        <v>1.0223344798466451E-2</v>
      </c>
      <c r="F78" s="52">
        <f t="shared" si="34"/>
        <v>0.15160646795902383</v>
      </c>
      <c r="H78" s="19">
        <v>900.25400000000013</v>
      </c>
      <c r="I78" s="140">
        <v>948.44700000000012</v>
      </c>
      <c r="J78" s="214">
        <f t="shared" si="40"/>
        <v>7.6426868220918123E-3</v>
      </c>
      <c r="K78" s="215">
        <f t="shared" si="41"/>
        <v>8.3637356903013844E-3</v>
      </c>
      <c r="L78" s="52">
        <f t="shared" si="35"/>
        <v>5.353266966878234E-2</v>
      </c>
      <c r="N78" s="40">
        <f t="shared" si="43"/>
        <v>7.5778318364323551</v>
      </c>
      <c r="O78" s="143">
        <f t="shared" si="44"/>
        <v>6.9324839926322266</v>
      </c>
      <c r="P78" s="52">
        <f t="shared" si="45"/>
        <v>-8.5162597657215691E-2</v>
      </c>
    </row>
    <row r="79" spans="1:16" ht="20.100000000000001" customHeight="1" x14ac:dyDescent="0.25">
      <c r="A79" s="307" t="s">
        <v>181</v>
      </c>
      <c r="B79" s="119">
        <v>1923.2800000000002</v>
      </c>
      <c r="C79" s="140">
        <v>1773.75</v>
      </c>
      <c r="D79" s="247">
        <f t="shared" si="38"/>
        <v>1.3035145987291266E-2</v>
      </c>
      <c r="E79" s="215">
        <f t="shared" si="39"/>
        <v>1.3254435163786708E-2</v>
      </c>
      <c r="F79" s="52">
        <f t="shared" si="34"/>
        <v>-7.7747389875629236E-2</v>
      </c>
      <c r="H79" s="19">
        <v>947.4559999999999</v>
      </c>
      <c r="I79" s="140">
        <v>902.86399999999981</v>
      </c>
      <c r="J79" s="214">
        <f t="shared" si="40"/>
        <v>8.0434071780984238E-3</v>
      </c>
      <c r="K79" s="215">
        <f t="shared" si="41"/>
        <v>7.9617689341505288E-3</v>
      </c>
      <c r="L79" s="52">
        <f t="shared" ref="L79:L80" si="46">(I79-H79)/H79</f>
        <v>-4.7064982437179249E-2</v>
      </c>
      <c r="N79" s="40">
        <f t="shared" ref="N79:N80" si="47">(H79/B79)*10</f>
        <v>4.9262509878956777</v>
      </c>
      <c r="O79" s="143">
        <f t="shared" ref="O79:O80" si="48">(I79/C79)*10</f>
        <v>5.0901423537702595</v>
      </c>
      <c r="P79" s="52">
        <f t="shared" ref="P79:P80" si="49">(O79-N79)/N79</f>
        <v>3.3268984117390744E-2</v>
      </c>
    </row>
    <row r="80" spans="1:16" ht="20.100000000000001" customHeight="1" x14ac:dyDescent="0.25">
      <c r="A80" s="307" t="s">
        <v>212</v>
      </c>
      <c r="B80" s="119">
        <v>1237.03</v>
      </c>
      <c r="C80" s="140">
        <v>766.29</v>
      </c>
      <c r="D80" s="247">
        <f t="shared" si="38"/>
        <v>8.3840452979591692E-3</v>
      </c>
      <c r="E80" s="215">
        <f t="shared" si="39"/>
        <v>5.7261401672491141E-3</v>
      </c>
      <c r="F80" s="52">
        <f t="shared" si="34"/>
        <v>-0.38054048810457308</v>
      </c>
      <c r="H80" s="19">
        <v>1212.575</v>
      </c>
      <c r="I80" s="140">
        <v>880.798</v>
      </c>
      <c r="J80" s="214">
        <f t="shared" si="40"/>
        <v>1.029412918276173E-2</v>
      </c>
      <c r="K80" s="215">
        <f t="shared" si="41"/>
        <v>7.7671832675374353E-3</v>
      </c>
      <c r="L80" s="52">
        <f t="shared" si="46"/>
        <v>-0.2736135909119024</v>
      </c>
      <c r="N80" s="40">
        <f t="shared" si="47"/>
        <v>9.8023087556486104</v>
      </c>
      <c r="O80" s="143">
        <f t="shared" si="48"/>
        <v>11.494316773023268</v>
      </c>
      <c r="P80" s="52">
        <f t="shared" si="49"/>
        <v>0.1726132138410385</v>
      </c>
    </row>
    <row r="81" spans="1:16" ht="20.100000000000001" customHeight="1" x14ac:dyDescent="0.25">
      <c r="A81" s="307" t="s">
        <v>230</v>
      </c>
      <c r="B81" s="119">
        <v>1060.8600000000001</v>
      </c>
      <c r="C81" s="140">
        <v>679.71</v>
      </c>
      <c r="D81" s="247">
        <f t="shared" si="38"/>
        <v>7.1900425169906679E-3</v>
      </c>
      <c r="E81" s="215">
        <f t="shared" si="39"/>
        <v>5.0791668077110434E-3</v>
      </c>
      <c r="F81" s="52">
        <f t="shared" si="34"/>
        <v>-0.35928397715061372</v>
      </c>
      <c r="H81" s="19">
        <v>901.25900000000001</v>
      </c>
      <c r="I81" s="140">
        <v>608.44299999999998</v>
      </c>
      <c r="J81" s="214">
        <f t="shared" si="40"/>
        <v>7.6512187478107773E-3</v>
      </c>
      <c r="K81" s="215">
        <f t="shared" si="41"/>
        <v>5.3654621023779339E-3</v>
      </c>
      <c r="L81" s="52">
        <f t="shared" si="35"/>
        <v>-0.3248966168437708</v>
      </c>
      <c r="N81" s="40">
        <f t="shared" ref="N81" si="50">(H81/B81)*10</f>
        <v>8.4955507795562077</v>
      </c>
      <c r="O81" s="143">
        <f t="shared" ref="O81" si="51">(I81/C81)*10</f>
        <v>8.9515087316649744</v>
      </c>
      <c r="P81" s="52">
        <f t="shared" ref="P81" si="52">(O81-N81)/N81</f>
        <v>5.3670205021431827E-2</v>
      </c>
    </row>
    <row r="82" spans="1:16" ht="20.100000000000001" customHeight="1" x14ac:dyDescent="0.25">
      <c r="A82" s="307" t="s">
        <v>180</v>
      </c>
      <c r="B82" s="119">
        <v>770.1</v>
      </c>
      <c r="C82" s="140">
        <v>761</v>
      </c>
      <c r="D82" s="247">
        <f t="shared" si="38"/>
        <v>5.2193991123564961E-3</v>
      </c>
      <c r="E82" s="215">
        <f t="shared" si="39"/>
        <v>5.6866103789382297E-3</v>
      </c>
      <c r="F82" s="52">
        <f t="shared" si="34"/>
        <v>-1.1816647188676824E-2</v>
      </c>
      <c r="H82" s="19">
        <v>629.97199999999998</v>
      </c>
      <c r="I82" s="140">
        <v>604.08300000000008</v>
      </c>
      <c r="J82" s="214">
        <f t="shared" si="40"/>
        <v>5.3481336408245034E-3</v>
      </c>
      <c r="K82" s="215">
        <f t="shared" si="41"/>
        <v>5.3270141051680606E-3</v>
      </c>
      <c r="L82" s="52">
        <f t="shared" si="35"/>
        <v>-4.1095477259306602E-2</v>
      </c>
      <c r="N82" s="40">
        <f t="shared" ref="N82" si="53">(H82/B82)*10</f>
        <v>8.1803921568627445</v>
      </c>
      <c r="O82" s="143">
        <f t="shared" ref="O82" si="54">(I82/C82)*10</f>
        <v>7.9380157687253625</v>
      </c>
      <c r="P82" s="52">
        <f t="shared" ref="P82" si="55">(O82-N82)/N82</f>
        <v>-2.9628944858596549E-2</v>
      </c>
    </row>
    <row r="83" spans="1:16" ht="20.100000000000001" customHeight="1" x14ac:dyDescent="0.25">
      <c r="A83" s="307" t="s">
        <v>201</v>
      </c>
      <c r="B83" s="119">
        <v>954.2</v>
      </c>
      <c r="C83" s="140">
        <v>715.48000000000013</v>
      </c>
      <c r="D83" s="247">
        <f t="shared" si="38"/>
        <v>6.4671479457350592E-3</v>
      </c>
      <c r="E83" s="215">
        <f t="shared" si="39"/>
        <v>5.3464599131704668E-3</v>
      </c>
      <c r="F83" s="52">
        <f t="shared" si="34"/>
        <v>-0.25017815971494434</v>
      </c>
      <c r="H83" s="19">
        <v>740.43000000000006</v>
      </c>
      <c r="I83" s="140">
        <v>590.06200000000001</v>
      </c>
      <c r="J83" s="214">
        <f t="shared" si="40"/>
        <v>6.2858644379046808E-3</v>
      </c>
      <c r="K83" s="215">
        <f t="shared" si="41"/>
        <v>5.2033720480855706E-3</v>
      </c>
      <c r="L83" s="52">
        <f t="shared" ref="L83:L94" si="56">(I83-H83)/H83</f>
        <v>-0.20308199289601994</v>
      </c>
      <c r="N83" s="40">
        <f t="shared" ref="N83" si="57">(H83/B83)*10</f>
        <v>7.7596939844896253</v>
      </c>
      <c r="O83" s="143">
        <f t="shared" ref="O83" si="58">(I83/C83)*10</f>
        <v>8.2470788841057736</v>
      </c>
      <c r="P83" s="52">
        <f t="shared" ref="P83" si="59">(O83-N83)/N83</f>
        <v>6.2809809328866831E-2</v>
      </c>
    </row>
    <row r="84" spans="1:16" ht="20.100000000000001" customHeight="1" x14ac:dyDescent="0.25">
      <c r="A84" s="307" t="s">
        <v>213</v>
      </c>
      <c r="B84" s="119">
        <v>880.54999999999984</v>
      </c>
      <c r="C84" s="140">
        <v>716.40000000000009</v>
      </c>
      <c r="D84" s="247">
        <f t="shared" si="38"/>
        <v>5.9679806367816026E-3</v>
      </c>
      <c r="E84" s="215">
        <f t="shared" si="39"/>
        <v>5.3533346589636635E-3</v>
      </c>
      <c r="F84" s="52">
        <f t="shared" si="34"/>
        <v>-0.18641757992163963</v>
      </c>
      <c r="H84" s="19">
        <v>787.92400000000021</v>
      </c>
      <c r="I84" s="140">
        <v>557.05200000000002</v>
      </c>
      <c r="J84" s="214">
        <f t="shared" si="40"/>
        <v>6.6890637215828753E-3</v>
      </c>
      <c r="K84" s="215">
        <f t="shared" si="41"/>
        <v>4.9122783811364965E-3</v>
      </c>
      <c r="L84" s="52">
        <f t="shared" si="56"/>
        <v>-0.29301303171371873</v>
      </c>
      <c r="N84" s="40">
        <f t="shared" ref="N84:N92" si="60">(H84/B84)*10</f>
        <v>8.948089262392827</v>
      </c>
      <c r="O84" s="143">
        <f t="shared" ref="O84:O92" si="61">(I84/C84)*10</f>
        <v>7.775711892797319</v>
      </c>
      <c r="P84" s="52">
        <f t="shared" ref="P84:P92" si="62">(O84-N84)/N84</f>
        <v>-0.13101985633098168</v>
      </c>
    </row>
    <row r="85" spans="1:16" ht="20.100000000000001" customHeight="1" x14ac:dyDescent="0.25">
      <c r="A85" s="307" t="s">
        <v>193</v>
      </c>
      <c r="B85" s="119">
        <v>580.83999999999992</v>
      </c>
      <c r="C85" s="140">
        <v>444.17</v>
      </c>
      <c r="D85" s="247">
        <f t="shared" si="38"/>
        <v>3.9366780683302779E-3</v>
      </c>
      <c r="E85" s="215">
        <f t="shared" si="39"/>
        <v>3.3190824336570219E-3</v>
      </c>
      <c r="F85" s="52">
        <f t="shared" si="34"/>
        <v>-0.23529715584326136</v>
      </c>
      <c r="H85" s="19">
        <v>648.75300000000004</v>
      </c>
      <c r="I85" s="140">
        <v>512.86500000000001</v>
      </c>
      <c r="J85" s="214">
        <f t="shared" si="40"/>
        <v>5.5075745332900817E-3</v>
      </c>
      <c r="K85" s="215">
        <f t="shared" si="41"/>
        <v>4.5226220387711898E-3</v>
      </c>
      <c r="L85" s="52">
        <f t="shared" si="56"/>
        <v>-0.20946030307374305</v>
      </c>
      <c r="N85" s="40">
        <f t="shared" si="60"/>
        <v>11.169220439363682</v>
      </c>
      <c r="O85" s="143">
        <f t="shared" si="61"/>
        <v>11.546592520881644</v>
      </c>
      <c r="P85" s="52">
        <f t="shared" si="62"/>
        <v>3.3786787857457729E-2</v>
      </c>
    </row>
    <row r="86" spans="1:16" ht="20.100000000000001" customHeight="1" x14ac:dyDescent="0.25">
      <c r="A86" s="307" t="s">
        <v>231</v>
      </c>
      <c r="B86" s="119">
        <v>153.34</v>
      </c>
      <c r="C86" s="140">
        <v>188.5</v>
      </c>
      <c r="D86" s="247">
        <f t="shared" si="38"/>
        <v>1.0392710815332361E-3</v>
      </c>
      <c r="E86" s="215">
        <f t="shared" si="39"/>
        <v>1.408575632627932E-3</v>
      </c>
      <c r="F86" s="52">
        <f t="shared" si="34"/>
        <v>0.22929437850528236</v>
      </c>
      <c r="H86" s="19">
        <v>370.67599999999999</v>
      </c>
      <c r="I86" s="140">
        <v>485.24599999999998</v>
      </c>
      <c r="J86" s="214">
        <f t="shared" si="40"/>
        <v>3.1468458684612388E-3</v>
      </c>
      <c r="K86" s="215">
        <f t="shared" si="41"/>
        <v>4.2790680858034082E-3</v>
      </c>
      <c r="L86" s="52">
        <f t="shared" si="56"/>
        <v>0.30908394392946942</v>
      </c>
      <c r="N86" s="40">
        <f t="shared" si="60"/>
        <v>24.173470718664404</v>
      </c>
      <c r="O86" s="143">
        <f t="shared" si="61"/>
        <v>25.742493368700266</v>
      </c>
      <c r="P86" s="52">
        <f t="shared" si="62"/>
        <v>6.4906800860184924E-2</v>
      </c>
    </row>
    <row r="87" spans="1:16" ht="20.100000000000001" customHeight="1" x14ac:dyDescent="0.25">
      <c r="A87" s="307" t="s">
        <v>164</v>
      </c>
      <c r="B87" s="119">
        <v>664.7700000000001</v>
      </c>
      <c r="C87" s="140">
        <v>718.1500000000002</v>
      </c>
      <c r="D87" s="247">
        <f t="shared" si="38"/>
        <v>4.5055186961709239E-3</v>
      </c>
      <c r="E87" s="215">
        <f t="shared" si="39"/>
        <v>5.3664116210702904E-3</v>
      </c>
      <c r="F87" s="52">
        <f t="shared" si="34"/>
        <v>8.029844908765453E-2</v>
      </c>
      <c r="H87" s="19">
        <v>374.61799999999999</v>
      </c>
      <c r="I87" s="140">
        <v>440.375</v>
      </c>
      <c r="J87" s="214">
        <f t="shared" si="40"/>
        <v>3.1803113920275722E-3</v>
      </c>
      <c r="K87" s="215">
        <f t="shared" si="41"/>
        <v>3.8833799934171035E-3</v>
      </c>
      <c r="L87" s="52">
        <f t="shared" si="56"/>
        <v>0.17553080738245361</v>
      </c>
      <c r="N87" s="40">
        <f t="shared" si="60"/>
        <v>5.6353024354287937</v>
      </c>
      <c r="O87" s="143">
        <f t="shared" si="61"/>
        <v>6.1320754716981121</v>
      </c>
      <c r="P87" s="52">
        <f t="shared" si="62"/>
        <v>8.8153748971153231E-2</v>
      </c>
    </row>
    <row r="88" spans="1:16" ht="20.100000000000001" customHeight="1" x14ac:dyDescent="0.25">
      <c r="A88" s="307" t="s">
        <v>222</v>
      </c>
      <c r="B88" s="119">
        <v>271.92999999999995</v>
      </c>
      <c r="C88" s="140">
        <v>249.65000000000003</v>
      </c>
      <c r="D88" s="247">
        <f t="shared" si="38"/>
        <v>1.8430219460110399E-3</v>
      </c>
      <c r="E88" s="215">
        <f t="shared" si="39"/>
        <v>1.8655220513822987E-3</v>
      </c>
      <c r="F88" s="52">
        <f t="shared" si="34"/>
        <v>-8.1932850365902699E-2</v>
      </c>
      <c r="H88" s="19">
        <v>247.82400000000001</v>
      </c>
      <c r="I88" s="140">
        <v>294.14300000000003</v>
      </c>
      <c r="J88" s="214">
        <f t="shared" si="40"/>
        <v>2.103896476992139E-3</v>
      </c>
      <c r="K88" s="215">
        <f t="shared" si="41"/>
        <v>2.5938553310330677E-3</v>
      </c>
      <c r="L88" s="52">
        <f t="shared" si="56"/>
        <v>0.18690280198850803</v>
      </c>
      <c r="N88" s="40">
        <f t="shared" si="60"/>
        <v>9.113521862243962</v>
      </c>
      <c r="O88" s="143">
        <f t="shared" si="61"/>
        <v>11.782215101141597</v>
      </c>
      <c r="P88" s="52">
        <f t="shared" si="62"/>
        <v>0.29282787480366462</v>
      </c>
    </row>
    <row r="89" spans="1:16" ht="20.100000000000001" customHeight="1" x14ac:dyDescent="0.25">
      <c r="A89" s="307" t="s">
        <v>197</v>
      </c>
      <c r="B89" s="119">
        <v>276.08</v>
      </c>
      <c r="C89" s="140">
        <v>369.03</v>
      </c>
      <c r="D89" s="247">
        <f t="shared" si="38"/>
        <v>1.8711488208536312E-3</v>
      </c>
      <c r="E89" s="215">
        <f t="shared" si="39"/>
        <v>2.7575950435474042E-3</v>
      </c>
      <c r="F89" s="52">
        <f t="shared" si="34"/>
        <v>0.33667777455809911</v>
      </c>
      <c r="H89" s="19">
        <v>220.87299999999999</v>
      </c>
      <c r="I89" s="140">
        <v>276.06299999999993</v>
      </c>
      <c r="J89" s="214">
        <f t="shared" si="40"/>
        <v>1.8750965465922779E-3</v>
      </c>
      <c r="K89" s="215">
        <f t="shared" si="41"/>
        <v>2.4344195994838616E-3</v>
      </c>
      <c r="L89" s="52">
        <f t="shared" si="56"/>
        <v>0.2498720984457129</v>
      </c>
      <c r="N89" s="40">
        <f t="shared" si="60"/>
        <v>8.0003259924659513</v>
      </c>
      <c r="O89" s="143">
        <f t="shared" si="61"/>
        <v>7.4807739208194448</v>
      </c>
      <c r="P89" s="52">
        <f t="shared" si="62"/>
        <v>-6.4941362656443985E-2</v>
      </c>
    </row>
    <row r="90" spans="1:16" ht="20.100000000000001" customHeight="1" x14ac:dyDescent="0.25">
      <c r="A90" s="307" t="s">
        <v>232</v>
      </c>
      <c r="B90" s="119">
        <v>342.31</v>
      </c>
      <c r="C90" s="140">
        <v>274.91999999999996</v>
      </c>
      <c r="D90" s="247">
        <f t="shared" si="38"/>
        <v>2.3200266331005743E-3</v>
      </c>
      <c r="E90" s="215">
        <f t="shared" si="39"/>
        <v>2.0543533842019685E-3</v>
      </c>
      <c r="F90" s="52">
        <f t="shared" si="34"/>
        <v>-0.19686833571908516</v>
      </c>
      <c r="H90" s="19">
        <v>331.23099999999999</v>
      </c>
      <c r="I90" s="140">
        <v>255.92400000000001</v>
      </c>
      <c r="J90" s="214">
        <f t="shared" si="40"/>
        <v>2.8119783958397214E-3</v>
      </c>
      <c r="K90" s="215">
        <f t="shared" si="41"/>
        <v>2.2568268894357737E-3</v>
      </c>
      <c r="L90" s="52">
        <f t="shared" si="56"/>
        <v>-0.22735492752791855</v>
      </c>
      <c r="N90" s="40">
        <f t="shared" ref="N90:N91" si="63">(H90/B90)*10</f>
        <v>9.6763460021617824</v>
      </c>
      <c r="O90" s="143">
        <f t="shared" ref="O90:O91" si="64">(I90/C90)*10</f>
        <v>9.3090353557398533</v>
      </c>
      <c r="P90" s="52">
        <f t="shared" ref="P90:P91" si="65">(O90-N90)/N90</f>
        <v>-3.795964368573309E-2</v>
      </c>
    </row>
    <row r="91" spans="1:16" ht="20.100000000000001" customHeight="1" x14ac:dyDescent="0.25">
      <c r="A91" s="307" t="s">
        <v>191</v>
      </c>
      <c r="B91" s="119">
        <v>208.16999999999996</v>
      </c>
      <c r="C91" s="140">
        <v>218.98</v>
      </c>
      <c r="D91" s="247">
        <f t="shared" si="38"/>
        <v>1.4108847074655909E-3</v>
      </c>
      <c r="E91" s="215">
        <f t="shared" si="39"/>
        <v>1.6363389497764697E-3</v>
      </c>
      <c r="F91" s="52">
        <f t="shared" si="34"/>
        <v>5.1928712110294629E-2</v>
      </c>
      <c r="H91" s="19">
        <v>275.28499999999997</v>
      </c>
      <c r="I91" s="140">
        <v>229.24099999999999</v>
      </c>
      <c r="J91" s="214">
        <f t="shared" si="40"/>
        <v>2.3370260413389378E-3</v>
      </c>
      <c r="K91" s="215">
        <f t="shared" si="41"/>
        <v>2.0215269101809372E-3</v>
      </c>
      <c r="L91" s="52">
        <f t="shared" si="56"/>
        <v>-0.16725938572751872</v>
      </c>
      <c r="N91" s="40">
        <f t="shared" si="63"/>
        <v>13.224047653360236</v>
      </c>
      <c r="O91" s="143">
        <f t="shared" si="64"/>
        <v>10.468581605626085</v>
      </c>
      <c r="P91" s="52">
        <f t="shared" si="65"/>
        <v>-0.20836782503834869</v>
      </c>
    </row>
    <row r="92" spans="1:16" ht="20.100000000000001" customHeight="1" x14ac:dyDescent="0.25">
      <c r="A92" s="307" t="s">
        <v>233</v>
      </c>
      <c r="B92" s="119">
        <v>476.84999999999997</v>
      </c>
      <c r="C92" s="140">
        <v>419.95</v>
      </c>
      <c r="D92" s="247">
        <f t="shared" si="38"/>
        <v>3.2318795828167705E-3</v>
      </c>
      <c r="E92" s="215">
        <f t="shared" si="39"/>
        <v>3.1380972781013265E-3</v>
      </c>
      <c r="F92" s="52">
        <f t="shared" si="34"/>
        <v>-0.11932473524169022</v>
      </c>
      <c r="H92" s="19">
        <v>255.72499999999999</v>
      </c>
      <c r="I92" s="140">
        <v>224.22600000000003</v>
      </c>
      <c r="J92" s="214">
        <f t="shared" si="40"/>
        <v>2.1709718452563704E-3</v>
      </c>
      <c r="K92" s="215">
        <f t="shared" si="41"/>
        <v>1.9773028950415975E-3</v>
      </c>
      <c r="L92" s="52">
        <f t="shared" si="56"/>
        <v>-0.12317528595170581</v>
      </c>
      <c r="N92" s="40">
        <f t="shared" si="60"/>
        <v>5.3627975254272826</v>
      </c>
      <c r="O92" s="143">
        <f t="shared" si="61"/>
        <v>5.3393499226098351</v>
      </c>
      <c r="P92" s="52">
        <f t="shared" si="62"/>
        <v>-4.3722707609736419E-3</v>
      </c>
    </row>
    <row r="93" spans="1:16" ht="20.100000000000001" customHeight="1" x14ac:dyDescent="0.25">
      <c r="A93" s="307" t="s">
        <v>234</v>
      </c>
      <c r="B93" s="119">
        <v>190.27999999999997</v>
      </c>
      <c r="C93" s="140">
        <v>236.54</v>
      </c>
      <c r="D93" s="247">
        <f t="shared" si="38"/>
        <v>1.2896341554333125E-3</v>
      </c>
      <c r="E93" s="215">
        <f t="shared" si="39"/>
        <v>1.7675569238292362E-3</v>
      </c>
      <c r="F93" s="52">
        <f t="shared" si="34"/>
        <v>0.24311540887113742</v>
      </c>
      <c r="H93" s="19">
        <v>197.20300000000003</v>
      </c>
      <c r="I93" s="140">
        <v>222.78800000000001</v>
      </c>
      <c r="J93" s="214">
        <f t="shared" si="40"/>
        <v>1.6741505945843858E-3</v>
      </c>
      <c r="K93" s="215">
        <f t="shared" si="41"/>
        <v>1.9646221106407258E-3</v>
      </c>
      <c r="L93" s="52">
        <f t="shared" si="56"/>
        <v>0.12973940558713598</v>
      </c>
      <c r="N93" s="40">
        <f t="shared" ref="N93:N94" si="66">(H93/B93)*10</f>
        <v>10.363832247214635</v>
      </c>
      <c r="O93" s="143">
        <f t="shared" ref="O93:O94" si="67">(I93/C93)*10</f>
        <v>9.4186184154899806</v>
      </c>
      <c r="P93" s="52">
        <f t="shared" ref="P93:P94" si="68">(O93-N93)/N93</f>
        <v>-9.1203119577575986E-2</v>
      </c>
    </row>
    <row r="94" spans="1:16" ht="20.100000000000001" customHeight="1" x14ac:dyDescent="0.25">
      <c r="A94" s="307" t="s">
        <v>224</v>
      </c>
      <c r="B94" s="119">
        <v>215.83</v>
      </c>
      <c r="C94" s="140">
        <v>252.2</v>
      </c>
      <c r="D94" s="247">
        <f t="shared" si="38"/>
        <v>1.4628008186208319E-3</v>
      </c>
      <c r="E94" s="215">
        <f t="shared" si="39"/>
        <v>1.8845770533090951E-3</v>
      </c>
      <c r="F94" s="52">
        <f t="shared" si="34"/>
        <v>0.16851225501552136</v>
      </c>
      <c r="H94" s="19">
        <v>157.22999999999999</v>
      </c>
      <c r="I94" s="140">
        <v>193.52999999999997</v>
      </c>
      <c r="J94" s="214">
        <f t="shared" si="40"/>
        <v>1.3348006774060381E-3</v>
      </c>
      <c r="K94" s="215">
        <f t="shared" ref="K94" si="69">I94/$I$96</f>
        <v>1.7066148853273051E-3</v>
      </c>
      <c r="L94" s="52">
        <f t="shared" si="56"/>
        <v>0.23087197099790108</v>
      </c>
      <c r="N94" s="40">
        <f t="shared" si="66"/>
        <v>7.2849001528981141</v>
      </c>
      <c r="O94" s="143">
        <f t="shared" si="67"/>
        <v>7.673671689135606</v>
      </c>
      <c r="P94" s="52">
        <f t="shared" si="68"/>
        <v>5.336676249197856E-2</v>
      </c>
    </row>
    <row r="95" spans="1:16" ht="20.100000000000001" customHeight="1" thickBot="1" x14ac:dyDescent="0.3">
      <c r="A95" s="308" t="s">
        <v>17</v>
      </c>
      <c r="B95" s="119">
        <f>B96-SUM(B68:B94)</f>
        <v>3458.9400000000023</v>
      </c>
      <c r="C95" s="142">
        <f>C96-SUM(C68:C94)</f>
        <v>3900.2900000000664</v>
      </c>
      <c r="D95" s="247">
        <f t="shared" si="38"/>
        <v>2.3443174088682496E-2</v>
      </c>
      <c r="E95" s="215">
        <f t="shared" si="39"/>
        <v>2.9145111162771832E-2</v>
      </c>
      <c r="F95" s="52">
        <f>(C95-B95)/B95</f>
        <v>0.12759689384611</v>
      </c>
      <c r="H95" s="19">
        <f>H96-SUM(H68:H94)</f>
        <v>35910.14999999998</v>
      </c>
      <c r="I95" s="142">
        <f>I96-SUM(I68:I94)</f>
        <v>2765.2770000000164</v>
      </c>
      <c r="J95" s="214">
        <f t="shared" si="40"/>
        <v>0.30485844015615604</v>
      </c>
      <c r="K95" s="215">
        <f t="shared" si="41"/>
        <v>2.4385174857920026E-2</v>
      </c>
      <c r="L95" s="52">
        <f>(I95-H95)/H95</f>
        <v>-0.92299455724913382</v>
      </c>
      <c r="N95" s="40">
        <f t="shared" si="36"/>
        <v>103.81836632031765</v>
      </c>
      <c r="O95" s="143">
        <f t="shared" si="37"/>
        <v>7.0899266464800546</v>
      </c>
      <c r="P95" s="52">
        <f>(O95-N95)/N95</f>
        <v>-0.93170835857111223</v>
      </c>
    </row>
    <row r="96" spans="1:16" ht="26.25" customHeight="1" thickBot="1" x14ac:dyDescent="0.3">
      <c r="A96" s="12" t="s">
        <v>18</v>
      </c>
      <c r="B96" s="17">
        <v>147545.71999999997</v>
      </c>
      <c r="C96" s="145">
        <v>133823.13</v>
      </c>
      <c r="D96" s="243">
        <f>SUM(D68:D95)</f>
        <v>1.0000000000000004</v>
      </c>
      <c r="E96" s="244">
        <f>SUM(E68:E95)</f>
        <v>1.0000000000000007</v>
      </c>
      <c r="F96" s="57">
        <f>(C96-B96)/B96</f>
        <v>-9.3005679866552352E-2</v>
      </c>
      <c r="G96" s="1"/>
      <c r="H96" s="17">
        <v>117792.86799999997</v>
      </c>
      <c r="I96" s="145">
        <v>113399.92499999999</v>
      </c>
      <c r="J96" s="255">
        <f t="shared" si="40"/>
        <v>1</v>
      </c>
      <c r="K96" s="244">
        <f t="shared" si="41"/>
        <v>1</v>
      </c>
      <c r="L96" s="57">
        <f>(I96-H96)/H96</f>
        <v>-3.7293794391694286E-2</v>
      </c>
      <c r="M96" s="1"/>
      <c r="N96" s="37">
        <f t="shared" si="36"/>
        <v>7.9834825435803891</v>
      </c>
      <c r="O96" s="150">
        <f t="shared" si="37"/>
        <v>8.4738658406809027</v>
      </c>
      <c r="P96" s="57">
        <f>(O96-N96)/N96</f>
        <v>6.1424734684844579E-2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31 J28:P31 F33:G33 J33:P33 D90:E90 D89:E89 D82:E83 D81:E81 D85:E88 D84:E84 D80:F80 D79:E79 D78:F78 D77:E7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141</v>
      </c>
    </row>
    <row r="2" spans="1:18" ht="15.75" thickBot="1" x14ac:dyDescent="0.3"/>
    <row r="3" spans="1:18" x14ac:dyDescent="0.25">
      <c r="A3" s="347" t="s">
        <v>16</v>
      </c>
      <c r="B3" s="339"/>
      <c r="C3" s="339"/>
      <c r="D3" s="360" t="s">
        <v>1</v>
      </c>
      <c r="E3" s="362"/>
      <c r="F3" s="360" t="s">
        <v>104</v>
      </c>
      <c r="G3" s="362"/>
      <c r="H3" s="130" t="s">
        <v>0</v>
      </c>
      <c r="J3" s="364" t="s">
        <v>19</v>
      </c>
      <c r="K3" s="362"/>
      <c r="L3" s="358" t="s">
        <v>104</v>
      </c>
      <c r="M3" s="359"/>
      <c r="N3" s="130" t="s">
        <v>0</v>
      </c>
      <c r="P3" s="371" t="s">
        <v>22</v>
      </c>
      <c r="Q3" s="362"/>
      <c r="R3" s="130" t="s">
        <v>0</v>
      </c>
    </row>
    <row r="4" spans="1:18" x14ac:dyDescent="0.25">
      <c r="A4" s="363"/>
      <c r="B4" s="340"/>
      <c r="C4" s="340"/>
      <c r="D4" s="365" t="s">
        <v>206</v>
      </c>
      <c r="E4" s="367"/>
      <c r="F4" s="365" t="str">
        <f>D4</f>
        <v>jan-dez</v>
      </c>
      <c r="G4" s="367"/>
      <c r="H4" s="131" t="s">
        <v>149</v>
      </c>
      <c r="J4" s="368" t="str">
        <f>D4</f>
        <v>jan-dez</v>
      </c>
      <c r="K4" s="367"/>
      <c r="L4" s="369" t="str">
        <f>D4</f>
        <v>jan-dez</v>
      </c>
      <c r="M4" s="357"/>
      <c r="N4" s="131" t="str">
        <f>H4</f>
        <v>2024/2023</v>
      </c>
      <c r="P4" s="368" t="str">
        <f>D4</f>
        <v>jan-dez</v>
      </c>
      <c r="Q4" s="366"/>
      <c r="R4" s="131" t="str">
        <f>N4</f>
        <v>2024/2023</v>
      </c>
    </row>
    <row r="5" spans="1:18" ht="19.5" customHeight="1" thickBot="1" x14ac:dyDescent="0.3">
      <c r="A5" s="348"/>
      <c r="B5" s="372"/>
      <c r="C5" s="372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13703.080000000009</v>
      </c>
      <c r="E6" s="147">
        <v>13627.090000000004</v>
      </c>
      <c r="F6" s="247">
        <f>D6/D8</f>
        <v>0.60086733463418918</v>
      </c>
      <c r="G6" s="246">
        <f>E6/E8</f>
        <v>0.55205718637833101</v>
      </c>
      <c r="H6" s="165">
        <f>(E6-D6)/D6</f>
        <v>-5.5454686099771135E-3</v>
      </c>
      <c r="I6" s="1"/>
      <c r="J6" s="19">
        <v>6786.2949999999992</v>
      </c>
      <c r="K6" s="147">
        <v>6779.5090000000009</v>
      </c>
      <c r="L6" s="247">
        <f>J6/J8</f>
        <v>0.41679190557254658</v>
      </c>
      <c r="M6" s="246">
        <f>K6/K8</f>
        <v>0.42639341213461396</v>
      </c>
      <c r="N6" s="165">
        <f>(K6-J6)/J6</f>
        <v>-9.9995653003564383E-4</v>
      </c>
      <c r="P6" s="27">
        <f t="shared" ref="P6:Q8" si="0">(J6/D6)*10</f>
        <v>4.9523866167314177</v>
      </c>
      <c r="Q6" s="152">
        <f t="shared" si="0"/>
        <v>4.9750232808325174</v>
      </c>
      <c r="R6" s="165">
        <f>(Q6-P6)/P6</f>
        <v>4.5708596385877478E-3</v>
      </c>
    </row>
    <row r="7" spans="1:18" ht="24" customHeight="1" thickBot="1" x14ac:dyDescent="0.3">
      <c r="A7" s="161" t="s">
        <v>21</v>
      </c>
      <c r="B7" s="1"/>
      <c r="C7" s="1"/>
      <c r="D7" s="117">
        <v>9102.4200000000073</v>
      </c>
      <c r="E7" s="140">
        <v>11057.11000000001</v>
      </c>
      <c r="F7" s="247">
        <f>D7/D8</f>
        <v>0.39913266536581093</v>
      </c>
      <c r="G7" s="215">
        <f>E7/E8</f>
        <v>0.4479428136216691</v>
      </c>
      <c r="H7" s="55">
        <f t="shared" ref="H7:H8" si="1">(E7-D7)/D7</f>
        <v>0.21474399115839532</v>
      </c>
      <c r="J7" s="19">
        <v>9495.9190000000071</v>
      </c>
      <c r="K7" s="140">
        <v>9120.148000000001</v>
      </c>
      <c r="L7" s="247">
        <f>J7/J8</f>
        <v>0.58320809442745336</v>
      </c>
      <c r="M7" s="215">
        <f>K7/K8</f>
        <v>0.57360658786538599</v>
      </c>
      <c r="N7" s="102">
        <f t="shared" ref="N7:N8" si="2">(K7-J7)/J7</f>
        <v>-3.9571841335209981E-2</v>
      </c>
      <c r="P7" s="27">
        <f t="shared" si="0"/>
        <v>10.43230151981561</v>
      </c>
      <c r="Q7" s="152">
        <f t="shared" si="0"/>
        <v>8.248220375848657</v>
      </c>
      <c r="R7" s="102">
        <f t="shared" ref="R7:R8" si="3">(Q7-P7)/P7</f>
        <v>-0.20935755545585077</v>
      </c>
    </row>
    <row r="8" spans="1:18" ht="26.25" customHeight="1" thickBot="1" x14ac:dyDescent="0.3">
      <c r="A8" s="12" t="s">
        <v>12</v>
      </c>
      <c r="B8" s="162"/>
      <c r="C8" s="162"/>
      <c r="D8" s="163">
        <v>22805.500000000015</v>
      </c>
      <c r="E8" s="145">
        <v>24684.200000000012</v>
      </c>
      <c r="F8" s="243">
        <f>SUM(F6:F7)</f>
        <v>1</v>
      </c>
      <c r="G8" s="244">
        <f>SUM(G6:G7)</f>
        <v>1</v>
      </c>
      <c r="H8" s="164">
        <f t="shared" si="1"/>
        <v>8.2379250619367961E-2</v>
      </c>
      <c r="I8" s="1"/>
      <c r="J8" s="17">
        <v>16282.214000000007</v>
      </c>
      <c r="K8" s="145">
        <v>15899.657000000003</v>
      </c>
      <c r="L8" s="243">
        <f>SUM(L6:L7)</f>
        <v>1</v>
      </c>
      <c r="M8" s="244">
        <f>SUM(M6:M7)</f>
        <v>1</v>
      </c>
      <c r="N8" s="164">
        <f t="shared" si="2"/>
        <v>-2.349539196573661E-2</v>
      </c>
      <c r="O8" s="1"/>
      <c r="P8" s="29">
        <f t="shared" si="0"/>
        <v>7.1395996579772412</v>
      </c>
      <c r="Q8" s="146">
        <f t="shared" si="0"/>
        <v>6.4412283971123205</v>
      </c>
      <c r="R8" s="164">
        <f t="shared" si="3"/>
        <v>-9.7816585567877617E-2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topLeftCell="A83" workbookViewId="0">
      <selection activeCell="P93" sqref="P93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142</v>
      </c>
    </row>
    <row r="3" spans="1:16" ht="8.25" customHeight="1" thickBot="1" x14ac:dyDescent="0.3"/>
    <row r="4" spans="1:16" x14ac:dyDescent="0.25">
      <c r="A4" s="375" t="s">
        <v>3</v>
      </c>
      <c r="B4" s="360" t="s">
        <v>1</v>
      </c>
      <c r="C4" s="362"/>
      <c r="D4" s="360" t="s">
        <v>104</v>
      </c>
      <c r="E4" s="362"/>
      <c r="F4" s="130" t="s">
        <v>0</v>
      </c>
      <c r="H4" s="373" t="s">
        <v>19</v>
      </c>
      <c r="I4" s="374"/>
      <c r="J4" s="360" t="s">
        <v>104</v>
      </c>
      <c r="K4" s="361"/>
      <c r="L4" s="130" t="s">
        <v>0</v>
      </c>
      <c r="N4" s="371" t="s">
        <v>22</v>
      </c>
      <c r="O4" s="362"/>
      <c r="P4" s="130" t="s">
        <v>0</v>
      </c>
    </row>
    <row r="5" spans="1:16" x14ac:dyDescent="0.25">
      <c r="A5" s="376"/>
      <c r="B5" s="365" t="s">
        <v>206</v>
      </c>
      <c r="C5" s="367"/>
      <c r="D5" s="365" t="str">
        <f>B5</f>
        <v>jan-dez</v>
      </c>
      <c r="E5" s="367"/>
      <c r="F5" s="131" t="s">
        <v>149</v>
      </c>
      <c r="H5" s="368" t="str">
        <f>B5</f>
        <v>jan-dez</v>
      </c>
      <c r="I5" s="367"/>
      <c r="J5" s="365" t="str">
        <f>B5</f>
        <v>jan-dez</v>
      </c>
      <c r="K5" s="366"/>
      <c r="L5" s="131" t="str">
        <f>F5</f>
        <v>2024/2023</v>
      </c>
      <c r="N5" s="368" t="str">
        <f>B5</f>
        <v>jan-dez</v>
      </c>
      <c r="O5" s="366"/>
      <c r="P5" s="131" t="str">
        <f>L5</f>
        <v>2024/2023</v>
      </c>
    </row>
    <row r="6" spans="1:16" ht="19.5" customHeight="1" thickBot="1" x14ac:dyDescent="0.3">
      <c r="A6" s="377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157</v>
      </c>
      <c r="B7" s="39">
        <v>2005.5599999999997</v>
      </c>
      <c r="C7" s="147">
        <v>2149.52</v>
      </c>
      <c r="D7" s="247">
        <f>B7/$B$33</f>
        <v>8.7941943829339411E-2</v>
      </c>
      <c r="E7" s="246">
        <f t="shared" ref="E7:E32" si="0">C7/$C$33</f>
        <v>8.7080804725289881E-2</v>
      </c>
      <c r="F7" s="52">
        <f>(C7-B7)/B7</f>
        <v>7.1780450348032612E-2</v>
      </c>
      <c r="H7" s="39">
        <v>3410.2849999999999</v>
      </c>
      <c r="I7" s="147">
        <v>2671.7689999999998</v>
      </c>
      <c r="J7" s="247">
        <f>H7/$H$33</f>
        <v>0.20944848163769378</v>
      </c>
      <c r="K7" s="246">
        <f>I7/$I$33</f>
        <v>0.16803941116465596</v>
      </c>
      <c r="L7" s="52">
        <f>(I7-H7)/H7</f>
        <v>-0.21655550782412616</v>
      </c>
      <c r="N7" s="27">
        <f t="shared" ref="N7:N33" si="1">(H7/B7)*10</f>
        <v>17.00415345339955</v>
      </c>
      <c r="O7" s="151">
        <f t="shared" ref="O7:O32" si="2">(I7/C7)*10</f>
        <v>12.429607540288064</v>
      </c>
      <c r="P7" s="61">
        <f>(O7-N7)/N7</f>
        <v>-0.26902520761460907</v>
      </c>
    </row>
    <row r="8" spans="1:16" ht="20.100000000000001" customHeight="1" x14ac:dyDescent="0.25">
      <c r="A8" s="8" t="s">
        <v>158</v>
      </c>
      <c r="B8" s="19">
        <v>6835.32</v>
      </c>
      <c r="C8" s="140">
        <v>6421.52</v>
      </c>
      <c r="D8" s="247">
        <f t="shared" ref="D8:D32" si="3">B8/$B$33</f>
        <v>0.29972243537743093</v>
      </c>
      <c r="E8" s="215">
        <f t="shared" si="0"/>
        <v>0.26014697660851888</v>
      </c>
      <c r="F8" s="52">
        <f t="shared" ref="F8:F28" si="4">(C8-B8)/B8</f>
        <v>-6.053849710035511E-2</v>
      </c>
      <c r="H8" s="19">
        <v>2510.9670000000001</v>
      </c>
      <c r="I8" s="140">
        <v>2318.0029999999997</v>
      </c>
      <c r="J8" s="247">
        <f t="shared" ref="J8:J32" si="5">H8/$H$33</f>
        <v>0.15421532968428009</v>
      </c>
      <c r="K8" s="215">
        <f t="shared" ref="K8:K32" si="6">I8/$I$33</f>
        <v>0.14578949721997148</v>
      </c>
      <c r="L8" s="52">
        <f t="shared" ref="L8:L33" si="7">(I8-H8)/H8</f>
        <v>-7.6848481083184442E-2</v>
      </c>
      <c r="N8" s="27">
        <f t="shared" si="1"/>
        <v>3.6735178455434427</v>
      </c>
      <c r="O8" s="152">
        <f t="shared" si="2"/>
        <v>3.609741930259502</v>
      </c>
      <c r="P8" s="52">
        <f t="shared" ref="P8:P69" si="8">(O8-N8)/N8</f>
        <v>-1.7360992369020618E-2</v>
      </c>
    </row>
    <row r="9" spans="1:16" ht="20.100000000000001" customHeight="1" x14ac:dyDescent="0.25">
      <c r="A9" s="8" t="s">
        <v>160</v>
      </c>
      <c r="B9" s="19">
        <v>2162.6399999999994</v>
      </c>
      <c r="C9" s="140">
        <v>2301.1200000000003</v>
      </c>
      <c r="D9" s="247">
        <f t="shared" si="3"/>
        <v>9.4829755979917121E-2</v>
      </c>
      <c r="E9" s="215">
        <f t="shared" si="0"/>
        <v>9.3222385169460659E-2</v>
      </c>
      <c r="F9" s="52">
        <f t="shared" si="4"/>
        <v>6.4032848740428805E-2</v>
      </c>
      <c r="H9" s="19">
        <v>2021.999</v>
      </c>
      <c r="I9" s="140">
        <v>1733.3459999999995</v>
      </c>
      <c r="J9" s="247">
        <f t="shared" si="5"/>
        <v>0.12418452429135254</v>
      </c>
      <c r="K9" s="215">
        <f t="shared" si="6"/>
        <v>0.10901782346625463</v>
      </c>
      <c r="L9" s="52">
        <f t="shared" si="7"/>
        <v>-0.14275625259953167</v>
      </c>
      <c r="N9" s="27">
        <f t="shared" si="1"/>
        <v>9.3496790959198037</v>
      </c>
      <c r="O9" s="152">
        <f t="shared" si="2"/>
        <v>7.5326188986232756</v>
      </c>
      <c r="P9" s="52">
        <f t="shared" si="8"/>
        <v>-0.19434465917546759</v>
      </c>
    </row>
    <row r="10" spans="1:16" ht="20.100000000000001" customHeight="1" x14ac:dyDescent="0.25">
      <c r="A10" s="8" t="s">
        <v>179</v>
      </c>
      <c r="B10" s="19">
        <v>1534.4699999999998</v>
      </c>
      <c r="C10" s="140">
        <v>2409.6799999999998</v>
      </c>
      <c r="D10" s="247">
        <f t="shared" si="3"/>
        <v>6.7285084738330669E-2</v>
      </c>
      <c r="E10" s="215">
        <f t="shared" si="0"/>
        <v>9.7620340136605616E-2</v>
      </c>
      <c r="F10" s="52">
        <f t="shared" si="4"/>
        <v>0.57036631540531924</v>
      </c>
      <c r="H10" s="19">
        <v>1055.009</v>
      </c>
      <c r="I10" s="140">
        <v>1450.0890000000002</v>
      </c>
      <c r="J10" s="247">
        <f t="shared" si="5"/>
        <v>6.4795180802807301E-2</v>
      </c>
      <c r="K10" s="215">
        <f t="shared" si="6"/>
        <v>9.1202533488615539E-2</v>
      </c>
      <c r="L10" s="52">
        <f t="shared" si="7"/>
        <v>0.37448021770430406</v>
      </c>
      <c r="N10" s="27">
        <f t="shared" si="1"/>
        <v>6.8753967167816912</v>
      </c>
      <c r="O10" s="152">
        <f t="shared" si="2"/>
        <v>6.0177658444274771</v>
      </c>
      <c r="P10" s="52">
        <f t="shared" si="8"/>
        <v>-0.12473911072809528</v>
      </c>
    </row>
    <row r="11" spans="1:16" ht="20.100000000000001" customHeight="1" x14ac:dyDescent="0.25">
      <c r="A11" s="8" t="s">
        <v>163</v>
      </c>
      <c r="B11" s="19">
        <v>2422.3000000000002</v>
      </c>
      <c r="C11" s="140">
        <v>2232.29</v>
      </c>
      <c r="D11" s="247">
        <f t="shared" si="3"/>
        <v>0.10621560588454541</v>
      </c>
      <c r="E11" s="215">
        <f t="shared" si="0"/>
        <v>9.0433961805527444E-2</v>
      </c>
      <c r="F11" s="52">
        <f t="shared" si="4"/>
        <v>-7.8441976633777902E-2</v>
      </c>
      <c r="H11" s="19">
        <v>1160.8319999999999</v>
      </c>
      <c r="I11" s="140">
        <v>1117.8420000000003</v>
      </c>
      <c r="J11" s="247">
        <f t="shared" si="5"/>
        <v>7.129448120507445E-2</v>
      </c>
      <c r="K11" s="215">
        <f t="shared" si="6"/>
        <v>7.0306044966882017E-2</v>
      </c>
      <c r="L11" s="52">
        <f t="shared" si="7"/>
        <v>-3.7033782666225222E-2</v>
      </c>
      <c r="N11" s="27">
        <f t="shared" si="1"/>
        <v>4.7922718077859878</v>
      </c>
      <c r="O11" s="152">
        <f t="shared" si="2"/>
        <v>5.0076020588722798</v>
      </c>
      <c r="P11" s="52">
        <f t="shared" si="8"/>
        <v>4.4932812603919015E-2</v>
      </c>
    </row>
    <row r="12" spans="1:16" ht="20.100000000000001" customHeight="1" x14ac:dyDescent="0.25">
      <c r="A12" s="8" t="s">
        <v>165</v>
      </c>
      <c r="B12" s="19">
        <v>1430.84</v>
      </c>
      <c r="C12" s="140">
        <v>1339.03</v>
      </c>
      <c r="D12" s="247">
        <f t="shared" si="3"/>
        <v>6.2741005459209409E-2</v>
      </c>
      <c r="E12" s="215">
        <f t="shared" si="0"/>
        <v>5.4246441043258452E-2</v>
      </c>
      <c r="F12" s="52">
        <f t="shared" si="4"/>
        <v>-6.416510581197056E-2</v>
      </c>
      <c r="H12" s="19">
        <v>931.26100000000019</v>
      </c>
      <c r="I12" s="140">
        <v>916.86599999999999</v>
      </c>
      <c r="J12" s="247">
        <f t="shared" si="5"/>
        <v>5.7194985890739451E-2</v>
      </c>
      <c r="K12" s="215">
        <f t="shared" si="6"/>
        <v>5.7665772286785814E-2</v>
      </c>
      <c r="L12" s="52">
        <f t="shared" si="7"/>
        <v>-1.5457535535150948E-2</v>
      </c>
      <c r="N12" s="27">
        <f t="shared" si="1"/>
        <v>6.5084915154734304</v>
      </c>
      <c r="O12" s="152">
        <f t="shared" si="2"/>
        <v>6.8472401663891027</v>
      </c>
      <c r="P12" s="52">
        <f t="shared" si="8"/>
        <v>5.2047183300511932E-2</v>
      </c>
    </row>
    <row r="13" spans="1:16" ht="20.100000000000001" customHeight="1" x14ac:dyDescent="0.25">
      <c r="A13" s="8" t="s">
        <v>172</v>
      </c>
      <c r="B13" s="19">
        <v>255.34</v>
      </c>
      <c r="C13" s="140">
        <v>239.65999999999997</v>
      </c>
      <c r="D13" s="247">
        <f t="shared" si="3"/>
        <v>1.1196421915765935E-2</v>
      </c>
      <c r="E13" s="215">
        <f t="shared" si="0"/>
        <v>9.7090446520446284E-3</v>
      </c>
      <c r="F13" s="52">
        <f t="shared" si="4"/>
        <v>-6.1408318320670618E-2</v>
      </c>
      <c r="H13" s="19">
        <v>618.78</v>
      </c>
      <c r="I13" s="140">
        <v>605.10799999999995</v>
      </c>
      <c r="J13" s="247">
        <f t="shared" si="5"/>
        <v>3.8003431228701458E-2</v>
      </c>
      <c r="K13" s="215">
        <f t="shared" si="6"/>
        <v>3.8057927916306626E-2</v>
      </c>
      <c r="L13" s="52">
        <f t="shared" si="7"/>
        <v>-2.209509033905431E-2</v>
      </c>
      <c r="N13" s="27">
        <f t="shared" si="1"/>
        <v>24.233570925041121</v>
      </c>
      <c r="O13" s="152">
        <f t="shared" si="2"/>
        <v>25.248602186430777</v>
      </c>
      <c r="P13" s="52">
        <f t="shared" si="8"/>
        <v>4.1885336029482946E-2</v>
      </c>
    </row>
    <row r="14" spans="1:16" ht="20.100000000000001" customHeight="1" x14ac:dyDescent="0.25">
      <c r="A14" s="8" t="s">
        <v>171</v>
      </c>
      <c r="B14" s="19">
        <v>831.43999999999994</v>
      </c>
      <c r="C14" s="140">
        <v>1021.6999999999999</v>
      </c>
      <c r="D14" s="247">
        <f t="shared" si="3"/>
        <v>3.6457872004560306E-2</v>
      </c>
      <c r="E14" s="215">
        <f t="shared" si="0"/>
        <v>4.1390849207185172E-2</v>
      </c>
      <c r="F14" s="52">
        <f t="shared" si="4"/>
        <v>0.22883190609063794</v>
      </c>
      <c r="H14" s="19">
        <v>465.60500000000002</v>
      </c>
      <c r="I14" s="140">
        <v>585.17200000000003</v>
      </c>
      <c r="J14" s="247">
        <f t="shared" si="5"/>
        <v>2.8595926819288835E-2</v>
      </c>
      <c r="K14" s="215">
        <f t="shared" si="6"/>
        <v>3.6804064389565141E-2</v>
      </c>
      <c r="L14" s="52">
        <f t="shared" si="7"/>
        <v>0.2567992182214538</v>
      </c>
      <c r="N14" s="27">
        <f t="shared" si="1"/>
        <v>5.5999831617434817</v>
      </c>
      <c r="O14" s="152">
        <f t="shared" si="2"/>
        <v>5.7274346677106793</v>
      </c>
      <c r="P14" s="52">
        <f t="shared" si="8"/>
        <v>2.2759265927420631E-2</v>
      </c>
    </row>
    <row r="15" spans="1:16" ht="20.100000000000001" customHeight="1" x14ac:dyDescent="0.25">
      <c r="A15" s="8" t="s">
        <v>181</v>
      </c>
      <c r="B15" s="19">
        <v>688.84999999999991</v>
      </c>
      <c r="C15" s="140">
        <v>1189.3599999999999</v>
      </c>
      <c r="D15" s="247">
        <f t="shared" si="3"/>
        <v>3.0205432899958345E-2</v>
      </c>
      <c r="E15" s="215">
        <f t="shared" si="0"/>
        <v>4.8183048265692231E-2</v>
      </c>
      <c r="F15" s="52">
        <f t="shared" si="4"/>
        <v>0.72658779124628015</v>
      </c>
      <c r="H15" s="19">
        <v>362.44799999999992</v>
      </c>
      <c r="I15" s="140">
        <v>519.24699999999996</v>
      </c>
      <c r="J15" s="247">
        <f t="shared" si="5"/>
        <v>2.2260363363360781E-2</v>
      </c>
      <c r="K15" s="215">
        <f t="shared" si="6"/>
        <v>3.265774852878902E-2</v>
      </c>
      <c r="L15" s="52">
        <f t="shared" si="7"/>
        <v>0.4326110228225844</v>
      </c>
      <c r="N15" s="27">
        <f t="shared" si="1"/>
        <v>5.2616389634898741</v>
      </c>
      <c r="O15" s="152">
        <f t="shared" si="2"/>
        <v>4.3657681442120131</v>
      </c>
      <c r="P15" s="52">
        <f t="shared" si="8"/>
        <v>-0.17026459350294515</v>
      </c>
    </row>
    <row r="16" spans="1:16" ht="20.100000000000001" customHeight="1" x14ac:dyDescent="0.25">
      <c r="A16" s="8" t="s">
        <v>161</v>
      </c>
      <c r="B16" s="19">
        <v>583.78</v>
      </c>
      <c r="C16" s="140">
        <v>819.54</v>
      </c>
      <c r="D16" s="247">
        <f t="shared" si="3"/>
        <v>2.5598210957882971E-2</v>
      </c>
      <c r="E16" s="215">
        <f t="shared" si="0"/>
        <v>3.3200994968441359E-2</v>
      </c>
      <c r="F16" s="52">
        <f t="shared" si="4"/>
        <v>0.40385076569940731</v>
      </c>
      <c r="H16" s="19">
        <v>351.79599999999999</v>
      </c>
      <c r="I16" s="140">
        <v>491.267</v>
      </c>
      <c r="J16" s="247">
        <f t="shared" si="5"/>
        <v>2.1606152578512977E-2</v>
      </c>
      <c r="K16" s="215">
        <f t="shared" si="6"/>
        <v>3.0897962138428527E-2</v>
      </c>
      <c r="L16" s="52">
        <f t="shared" si="7"/>
        <v>0.39645419504485557</v>
      </c>
      <c r="N16" s="27">
        <f t="shared" si="1"/>
        <v>6.0261742437219503</v>
      </c>
      <c r="O16" s="152">
        <f t="shared" si="2"/>
        <v>5.994423701100617</v>
      </c>
      <c r="P16" s="52">
        <f t="shared" si="8"/>
        <v>-5.2687727465582299E-3</v>
      </c>
    </row>
    <row r="17" spans="1:16" ht="20.100000000000001" customHeight="1" x14ac:dyDescent="0.25">
      <c r="A17" s="8" t="s">
        <v>162</v>
      </c>
      <c r="B17" s="19">
        <v>253.17</v>
      </c>
      <c r="C17" s="140">
        <v>439.09999999999997</v>
      </c>
      <c r="D17" s="247">
        <f t="shared" si="3"/>
        <v>1.1101269430619808E-2</v>
      </c>
      <c r="E17" s="215">
        <f t="shared" si="0"/>
        <v>1.7788706946143689E-2</v>
      </c>
      <c r="F17" s="52">
        <f t="shared" si="4"/>
        <v>0.7344077102342299</v>
      </c>
      <c r="H17" s="19">
        <v>222.58799999999999</v>
      </c>
      <c r="I17" s="140">
        <v>353.93699999999995</v>
      </c>
      <c r="J17" s="247">
        <f t="shared" si="5"/>
        <v>1.3670622435007921E-2</v>
      </c>
      <c r="K17" s="215">
        <f t="shared" si="6"/>
        <v>2.2260668893674878E-2</v>
      </c>
      <c r="L17" s="52">
        <f t="shared" si="7"/>
        <v>0.59009919672219513</v>
      </c>
      <c r="N17" s="27">
        <f t="shared" si="1"/>
        <v>8.7920369712051194</v>
      </c>
      <c r="O17" s="152">
        <f t="shared" si="2"/>
        <v>8.0605101343657477</v>
      </c>
      <c r="P17" s="52">
        <f t="shared" si="8"/>
        <v>-8.3203339480395946E-2</v>
      </c>
    </row>
    <row r="18" spans="1:16" ht="20.100000000000001" customHeight="1" x14ac:dyDescent="0.25">
      <c r="A18" s="8" t="s">
        <v>170</v>
      </c>
      <c r="B18" s="19">
        <v>317.07999999999987</v>
      </c>
      <c r="C18" s="140">
        <v>415.13</v>
      </c>
      <c r="D18" s="247">
        <f t="shared" si="3"/>
        <v>1.390366358992348E-2</v>
      </c>
      <c r="E18" s="215">
        <f t="shared" si="0"/>
        <v>1.6817640433961809E-2</v>
      </c>
      <c r="F18" s="52">
        <f t="shared" si="4"/>
        <v>0.30922795509019857</v>
      </c>
      <c r="H18" s="19">
        <v>270.90899999999993</v>
      </c>
      <c r="I18" s="140">
        <v>317.75400000000002</v>
      </c>
      <c r="J18" s="247">
        <f t="shared" si="5"/>
        <v>1.6638339233227127E-2</v>
      </c>
      <c r="K18" s="215">
        <f t="shared" si="6"/>
        <v>1.9984959423967451E-2</v>
      </c>
      <c r="L18" s="52">
        <f t="shared" ref="L18:L19" si="9">(I18-H18)/H18</f>
        <v>0.17291784326102158</v>
      </c>
      <c r="N18" s="27">
        <f t="shared" ref="N18:N19" si="10">(H18/B18)*10</f>
        <v>8.5438690551280452</v>
      </c>
      <c r="O18" s="152">
        <f t="shared" ref="O18:O19" si="11">(I18/C18)*10</f>
        <v>7.6543251511574697</v>
      </c>
      <c r="P18" s="52">
        <f t="shared" ref="P18:P19" si="12">(O18-N18)/N18</f>
        <v>-0.10411488029965413</v>
      </c>
    </row>
    <row r="19" spans="1:16" ht="20.100000000000001" customHeight="1" x14ac:dyDescent="0.25">
      <c r="A19" s="8" t="s">
        <v>168</v>
      </c>
      <c r="B19" s="19">
        <v>800.46999999999991</v>
      </c>
      <c r="C19" s="140">
        <v>596.56000000000006</v>
      </c>
      <c r="D19" s="247">
        <f t="shared" si="3"/>
        <v>3.5099866260331937E-2</v>
      </c>
      <c r="E19" s="215">
        <f t="shared" si="0"/>
        <v>2.4167686212232937E-2</v>
      </c>
      <c r="F19" s="52">
        <f t="shared" si="4"/>
        <v>-0.25473784151810797</v>
      </c>
      <c r="H19" s="19">
        <v>416.87099999999998</v>
      </c>
      <c r="I19" s="140">
        <v>307.18599999999998</v>
      </c>
      <c r="J19" s="247">
        <f t="shared" si="5"/>
        <v>2.5602844920230142E-2</v>
      </c>
      <c r="K19" s="215">
        <f t="shared" si="6"/>
        <v>1.9320290997472463E-2</v>
      </c>
      <c r="L19" s="52">
        <f t="shared" si="9"/>
        <v>-0.26311496841948712</v>
      </c>
      <c r="N19" s="27">
        <f t="shared" si="10"/>
        <v>5.2078279011081001</v>
      </c>
      <c r="O19" s="152">
        <f t="shared" si="11"/>
        <v>5.1492892584149104</v>
      </c>
      <c r="P19" s="52">
        <f t="shared" si="12"/>
        <v>-1.1240510209781346E-2</v>
      </c>
    </row>
    <row r="20" spans="1:16" ht="20.100000000000001" customHeight="1" x14ac:dyDescent="0.25">
      <c r="A20" s="8" t="s">
        <v>167</v>
      </c>
      <c r="B20" s="19">
        <v>203.4</v>
      </c>
      <c r="C20" s="140">
        <v>494.83</v>
      </c>
      <c r="D20" s="247">
        <f t="shared" si="3"/>
        <v>8.9189011422683134E-3</v>
      </c>
      <c r="E20" s="215">
        <f t="shared" si="0"/>
        <v>2.0046426459030476E-2</v>
      </c>
      <c r="F20" s="52">
        <f t="shared" si="4"/>
        <v>1.4327925270403143</v>
      </c>
      <c r="H20" s="19">
        <v>123.304</v>
      </c>
      <c r="I20" s="140">
        <v>303.87299999999993</v>
      </c>
      <c r="J20" s="247">
        <f t="shared" si="5"/>
        <v>7.5729258932476888E-3</v>
      </c>
      <c r="K20" s="215">
        <f t="shared" si="6"/>
        <v>1.9111921722588101E-2</v>
      </c>
      <c r="L20" s="52">
        <f t="shared" si="7"/>
        <v>1.4644212677609805</v>
      </c>
      <c r="N20" s="27">
        <f t="shared" ref="N20" si="13">(H20/B20)*10</f>
        <v>6.0621435594886917</v>
      </c>
      <c r="O20" s="152">
        <f t="shared" ref="O20" si="14">(I20/C20)*10</f>
        <v>6.1409575005557446</v>
      </c>
      <c r="P20" s="52">
        <f t="shared" ref="P20" si="15">(O20-N20)/N20</f>
        <v>1.3001002086743801E-2</v>
      </c>
    </row>
    <row r="21" spans="1:16" ht="20.100000000000001" customHeight="1" x14ac:dyDescent="0.25">
      <c r="A21" s="8" t="s">
        <v>180</v>
      </c>
      <c r="B21" s="19">
        <v>219.08</v>
      </c>
      <c r="C21" s="140">
        <v>332.89</v>
      </c>
      <c r="D21" s="247">
        <f t="shared" si="3"/>
        <v>9.6064545833242001E-3</v>
      </c>
      <c r="E21" s="215">
        <f t="shared" si="0"/>
        <v>1.3485954578232233E-2</v>
      </c>
      <c r="F21" s="52">
        <f t="shared" si="4"/>
        <v>0.51949059704217626</v>
      </c>
      <c r="H21" s="19">
        <v>239.249</v>
      </c>
      <c r="I21" s="140">
        <v>297.31099999999998</v>
      </c>
      <c r="J21" s="247">
        <f t="shared" si="5"/>
        <v>1.4693886224563812E-2</v>
      </c>
      <c r="K21" s="215">
        <f t="shared" si="6"/>
        <v>1.8699208416885976E-2</v>
      </c>
      <c r="L21" s="52">
        <f t="shared" si="7"/>
        <v>0.2426843999347959</v>
      </c>
      <c r="N21" s="27">
        <f t="shared" ref="N21:N27" si="16">(H21/B21)*10</f>
        <v>10.920622603615119</v>
      </c>
      <c r="O21" s="152">
        <f t="shared" ref="O21:O27" si="17">(I21/C21)*10</f>
        <v>8.9312085073147287</v>
      </c>
      <c r="P21" s="52">
        <f t="shared" ref="P21:P27" si="18">(O21-N21)/N21</f>
        <v>-0.18217039160769299</v>
      </c>
    </row>
    <row r="22" spans="1:16" ht="20.100000000000001" customHeight="1" x14ac:dyDescent="0.25">
      <c r="A22" s="8" t="s">
        <v>185</v>
      </c>
      <c r="B22" s="19">
        <v>185.14000000000001</v>
      </c>
      <c r="C22" s="140">
        <v>340.13000000000011</v>
      </c>
      <c r="D22" s="247">
        <f t="shared" si="3"/>
        <v>8.1182170967529776E-3</v>
      </c>
      <c r="E22" s="215">
        <f t="shared" si="0"/>
        <v>1.3779259607360182E-2</v>
      </c>
      <c r="F22" s="52">
        <f t="shared" si="4"/>
        <v>0.83715026466457865</v>
      </c>
      <c r="H22" s="19">
        <v>127.78200000000002</v>
      </c>
      <c r="I22" s="140">
        <v>170.09399999999994</v>
      </c>
      <c r="J22" s="247">
        <f t="shared" si="5"/>
        <v>7.8479499163934367E-3</v>
      </c>
      <c r="K22" s="215">
        <f t="shared" si="6"/>
        <v>1.069796662909143E-2</v>
      </c>
      <c r="L22" s="52">
        <f t="shared" si="7"/>
        <v>0.33112644973470368</v>
      </c>
      <c r="N22" s="27">
        <f t="shared" si="16"/>
        <v>6.9019120665442379</v>
      </c>
      <c r="O22" s="152">
        <f t="shared" si="17"/>
        <v>5.0008526151765462</v>
      </c>
      <c r="P22" s="52">
        <f t="shared" si="18"/>
        <v>-0.27543953516631009</v>
      </c>
    </row>
    <row r="23" spans="1:16" ht="20.100000000000001" customHeight="1" x14ac:dyDescent="0.25">
      <c r="A23" s="8" t="s">
        <v>166</v>
      </c>
      <c r="B23" s="19">
        <v>247.72000000000003</v>
      </c>
      <c r="C23" s="140">
        <v>236.24999999999997</v>
      </c>
      <c r="D23" s="247">
        <f t="shared" si="3"/>
        <v>1.0862291990967094E-2</v>
      </c>
      <c r="E23" s="215">
        <f t="shared" si="0"/>
        <v>9.5708996037951414E-3</v>
      </c>
      <c r="F23" s="52">
        <f t="shared" si="4"/>
        <v>-4.6302276764088705E-2</v>
      </c>
      <c r="H23" s="19">
        <v>196.45</v>
      </c>
      <c r="I23" s="140">
        <v>162.03300000000002</v>
      </c>
      <c r="J23" s="247">
        <f t="shared" si="5"/>
        <v>1.2065312493743175E-2</v>
      </c>
      <c r="K23" s="215">
        <f t="shared" si="6"/>
        <v>1.0190974560017241E-2</v>
      </c>
      <c r="L23" s="52">
        <f t="shared" si="7"/>
        <v>-0.1751947060320691</v>
      </c>
      <c r="N23" s="27">
        <f t="shared" si="16"/>
        <v>7.9303245599870813</v>
      </c>
      <c r="O23" s="152">
        <f t="shared" si="17"/>
        <v>6.8585396825396838</v>
      </c>
      <c r="P23" s="52">
        <f t="shared" si="18"/>
        <v>-0.13515019080746721</v>
      </c>
    </row>
    <row r="24" spans="1:16" ht="20.100000000000001" customHeight="1" x14ac:dyDescent="0.25">
      <c r="A24" s="8" t="s">
        <v>169</v>
      </c>
      <c r="B24" s="19">
        <v>107.86</v>
      </c>
      <c r="C24" s="140">
        <v>128.30000000000001</v>
      </c>
      <c r="D24" s="247">
        <f t="shared" si="3"/>
        <v>4.7295608515489692E-3</v>
      </c>
      <c r="E24" s="215">
        <f t="shared" si="0"/>
        <v>5.1976568007065264E-3</v>
      </c>
      <c r="F24" s="52">
        <f t="shared" si="4"/>
        <v>0.18950491377711859</v>
      </c>
      <c r="H24" s="19">
        <v>143.00199999999998</v>
      </c>
      <c r="I24" s="140">
        <v>161.93300000000005</v>
      </c>
      <c r="J24" s="247">
        <f t="shared" si="5"/>
        <v>8.7827122282018895E-3</v>
      </c>
      <c r="K24" s="215">
        <f t="shared" si="6"/>
        <v>1.0184685116163203E-2</v>
      </c>
      <c r="L24" s="52">
        <f t="shared" si="7"/>
        <v>0.13238276387742878</v>
      </c>
      <c r="N24" s="27">
        <f t="shared" si="16"/>
        <v>13.258112367884294</v>
      </c>
      <c r="O24" s="152">
        <f t="shared" si="17"/>
        <v>12.621434138737337</v>
      </c>
      <c r="P24" s="52">
        <f t="shared" si="18"/>
        <v>-4.8021785566489145E-2</v>
      </c>
    </row>
    <row r="25" spans="1:16" ht="20.100000000000001" customHeight="1" x14ac:dyDescent="0.25">
      <c r="A25" s="8" t="s">
        <v>173</v>
      </c>
      <c r="B25" s="19">
        <v>187.24000000000004</v>
      </c>
      <c r="C25" s="140">
        <v>165.07999999999998</v>
      </c>
      <c r="D25" s="247">
        <f t="shared" si="3"/>
        <v>8.2103001468943927E-3</v>
      </c>
      <c r="E25" s="215">
        <f t="shared" si="0"/>
        <v>6.6876787580719662E-3</v>
      </c>
      <c r="F25" s="52">
        <f t="shared" si="4"/>
        <v>-0.11835077974791737</v>
      </c>
      <c r="H25" s="19">
        <v>294.51800000000003</v>
      </c>
      <c r="I25" s="140">
        <v>160.197</v>
      </c>
      <c r="J25" s="247">
        <f t="shared" si="5"/>
        <v>1.8088326317293218E-2</v>
      </c>
      <c r="K25" s="215">
        <f t="shared" si="6"/>
        <v>1.0075500370857058E-2</v>
      </c>
      <c r="L25" s="52">
        <f t="shared" si="7"/>
        <v>-0.45607059670376687</v>
      </c>
      <c r="N25" s="27">
        <f t="shared" si="16"/>
        <v>15.729438154240544</v>
      </c>
      <c r="O25" s="152">
        <f t="shared" si="17"/>
        <v>9.7042040222922239</v>
      </c>
      <c r="P25" s="52">
        <f t="shared" si="18"/>
        <v>-0.38305463125038325</v>
      </c>
    </row>
    <row r="26" spans="1:16" ht="20.100000000000001" customHeight="1" x14ac:dyDescent="0.25">
      <c r="A26" s="8" t="s">
        <v>159</v>
      </c>
      <c r="B26" s="19">
        <v>326.75</v>
      </c>
      <c r="C26" s="140">
        <v>239.26</v>
      </c>
      <c r="D26" s="247">
        <f t="shared" si="3"/>
        <v>1.4327684111288945E-2</v>
      </c>
      <c r="E26" s="215">
        <f t="shared" si="0"/>
        <v>9.6928399543027548E-3</v>
      </c>
      <c r="F26" s="52">
        <f t="shared" si="4"/>
        <v>-0.2677582249426167</v>
      </c>
      <c r="H26" s="19">
        <v>176.386</v>
      </c>
      <c r="I26" s="140">
        <v>134.51100000000002</v>
      </c>
      <c r="J26" s="247">
        <f t="shared" si="5"/>
        <v>1.0833047643275051E-2</v>
      </c>
      <c r="K26" s="215">
        <f t="shared" si="6"/>
        <v>8.4599938225082497E-3</v>
      </c>
      <c r="L26" s="52">
        <f t="shared" si="7"/>
        <v>-0.23740546301860677</v>
      </c>
      <c r="N26" s="27">
        <f t="shared" si="16"/>
        <v>5.3981943381790352</v>
      </c>
      <c r="O26" s="152">
        <f t="shared" si="17"/>
        <v>5.621959374738779</v>
      </c>
      <c r="P26" s="52">
        <f t="shared" si="18"/>
        <v>4.1451830471747379E-2</v>
      </c>
    </row>
    <row r="27" spans="1:16" ht="20.100000000000001" customHeight="1" x14ac:dyDescent="0.25">
      <c r="A27" s="8" t="s">
        <v>211</v>
      </c>
      <c r="B27" s="19">
        <v>137.24</v>
      </c>
      <c r="C27" s="140">
        <v>180.73999999999998</v>
      </c>
      <c r="D27" s="247">
        <f t="shared" si="3"/>
        <v>6.0178465720988374E-3</v>
      </c>
      <c r="E27" s="215">
        <f t="shared" si="0"/>
        <v>7.3220926746663867E-3</v>
      </c>
      <c r="F27" s="52">
        <f t="shared" si="4"/>
        <v>0.31696298455260835</v>
      </c>
      <c r="H27" s="19">
        <v>114.99999999999999</v>
      </c>
      <c r="I27" s="140">
        <v>125.13699999999999</v>
      </c>
      <c r="J27" s="247">
        <f t="shared" si="5"/>
        <v>7.0629215412596844E-3</v>
      </c>
      <c r="K27" s="215">
        <f t="shared" si="6"/>
        <v>7.8704213556305032E-3</v>
      </c>
      <c r="L27" s="52">
        <f t="shared" si="7"/>
        <v>8.8147826086956538E-2</v>
      </c>
      <c r="N27" s="27">
        <f t="shared" si="16"/>
        <v>8.3794812008160875</v>
      </c>
      <c r="O27" s="152">
        <f t="shared" si="17"/>
        <v>6.9235918999668034</v>
      </c>
      <c r="P27" s="52">
        <f t="shared" si="18"/>
        <v>-0.17374456317265721</v>
      </c>
    </row>
    <row r="28" spans="1:16" ht="20.100000000000001" customHeight="1" x14ac:dyDescent="0.25">
      <c r="A28" s="8" t="s">
        <v>176</v>
      </c>
      <c r="B28" s="19">
        <v>194.57</v>
      </c>
      <c r="C28" s="140">
        <v>120.36999999999998</v>
      </c>
      <c r="D28" s="247">
        <f t="shared" si="3"/>
        <v>8.5317138409594182E-3</v>
      </c>
      <c r="E28" s="215">
        <f t="shared" si="0"/>
        <v>4.876398667973846E-3</v>
      </c>
      <c r="F28" s="52">
        <f t="shared" si="4"/>
        <v>-0.38135375443285202</v>
      </c>
      <c r="H28" s="19">
        <v>196.77</v>
      </c>
      <c r="I28" s="140">
        <v>116.46599999999999</v>
      </c>
      <c r="J28" s="247">
        <f t="shared" si="5"/>
        <v>1.2084965840640595E-2</v>
      </c>
      <c r="K28" s="215">
        <f t="shared" si="6"/>
        <v>7.3250636790466624E-3</v>
      </c>
      <c r="L28" s="52">
        <f t="shared" si="7"/>
        <v>-0.40811099252934907</v>
      </c>
      <c r="N28" s="27">
        <f t="shared" ref="N28:N29" si="19">(H28/B28)*10</f>
        <v>10.1130698463278</v>
      </c>
      <c r="O28" s="152">
        <f t="shared" ref="O28:O29" si="20">(I28/C28)*10</f>
        <v>9.6756666943590606</v>
      </c>
      <c r="P28" s="52">
        <f t="shared" ref="P28:P29" si="21">(O28-N28)/N28</f>
        <v>-4.3251273709690327E-2</v>
      </c>
    </row>
    <row r="29" spans="1:16" ht="20.100000000000001" customHeight="1" x14ac:dyDescent="0.25">
      <c r="A29" s="8" t="s">
        <v>184</v>
      </c>
      <c r="B29" s="19">
        <v>81.410000000000011</v>
      </c>
      <c r="C29" s="140">
        <v>131.22</v>
      </c>
      <c r="D29" s="247">
        <f t="shared" si="3"/>
        <v>3.5697529104821214E-3</v>
      </c>
      <c r="E29" s="215">
        <f t="shared" si="0"/>
        <v>5.3159510942222162E-3</v>
      </c>
      <c r="F29" s="52">
        <f t="shared" ref="F29:F32" si="22">(C29-B29)/B29</f>
        <v>0.61184129713794355</v>
      </c>
      <c r="H29" s="19">
        <v>62.442999999999998</v>
      </c>
      <c r="I29" s="140">
        <v>93.706000000000003</v>
      </c>
      <c r="J29" s="247">
        <f t="shared" si="5"/>
        <v>3.8350435634859001E-3</v>
      </c>
      <c r="K29" s="215">
        <f t="shared" si="6"/>
        <v>5.8935862578670733E-3</v>
      </c>
      <c r="L29" s="52">
        <f t="shared" ref="L29" si="23">(I29-H29)/H29</f>
        <v>0.50066460612078223</v>
      </c>
      <c r="N29" s="27">
        <f t="shared" si="19"/>
        <v>7.6701879375998017</v>
      </c>
      <c r="O29" s="152">
        <f t="shared" si="20"/>
        <v>7.1411370217954584</v>
      </c>
      <c r="P29" s="52">
        <f t="shared" si="21"/>
        <v>-6.8974961253673903E-2</v>
      </c>
    </row>
    <row r="30" spans="1:16" ht="20.100000000000001" customHeight="1" x14ac:dyDescent="0.25">
      <c r="A30" s="8" t="s">
        <v>191</v>
      </c>
      <c r="B30" s="19">
        <v>14.110000000000001</v>
      </c>
      <c r="C30" s="140">
        <v>25.709999999999997</v>
      </c>
      <c r="D30" s="247">
        <f t="shared" si="3"/>
        <v>6.1871039880730539E-4</v>
      </c>
      <c r="E30" s="215">
        <f t="shared" si="0"/>
        <v>1.0415569473590396E-3</v>
      </c>
      <c r="F30" s="52">
        <f t="shared" si="22"/>
        <v>0.82211197732104857</v>
      </c>
      <c r="H30" s="19">
        <v>12.318000000000001</v>
      </c>
      <c r="I30" s="140">
        <v>90.853999999999999</v>
      </c>
      <c r="J30" s="247">
        <f t="shared" si="5"/>
        <v>7.5653102213249404E-4</v>
      </c>
      <c r="K30" s="215">
        <f t="shared" si="6"/>
        <v>5.7142113191498414E-3</v>
      </c>
      <c r="L30" s="52">
        <f t="shared" ref="L30:L31" si="24">(I30-H30)/H30</f>
        <v>6.3757103425880821</v>
      </c>
      <c r="N30" s="27">
        <f t="shared" ref="N30:N31" si="25">(H30/B30)*10</f>
        <v>8.7299787384833447</v>
      </c>
      <c r="O30" s="152">
        <f t="shared" ref="O30:O31" si="26">(I30/C30)*10</f>
        <v>35.338000777907432</v>
      </c>
      <c r="P30" s="52">
        <f t="shared" ref="P30:P31" si="27">(O30-N30)/N30</f>
        <v>3.0478908181220481</v>
      </c>
    </row>
    <row r="31" spans="1:16" ht="20.100000000000001" customHeight="1" x14ac:dyDescent="0.25">
      <c r="A31" s="8" t="s">
        <v>174</v>
      </c>
      <c r="B31" s="19">
        <v>75.510000000000005</v>
      </c>
      <c r="C31" s="140">
        <v>99.19</v>
      </c>
      <c r="D31" s="247">
        <f t="shared" si="3"/>
        <v>3.3110433886562461E-3</v>
      </c>
      <c r="E31" s="215">
        <f t="shared" si="0"/>
        <v>4.0183599225415458E-3</v>
      </c>
      <c r="F31" s="52">
        <f t="shared" si="22"/>
        <v>0.31360084756985818</v>
      </c>
      <c r="H31" s="19">
        <v>59.25200000000001</v>
      </c>
      <c r="I31" s="140">
        <v>82.74499999999999</v>
      </c>
      <c r="J31" s="247">
        <f t="shared" si="5"/>
        <v>3.6390628448932081E-3</v>
      </c>
      <c r="K31" s="215">
        <f t="shared" si="6"/>
        <v>5.2042003170257069E-3</v>
      </c>
      <c r="L31" s="52">
        <f t="shared" si="24"/>
        <v>0.39649294538580937</v>
      </c>
      <c r="N31" s="27">
        <f t="shared" si="25"/>
        <v>7.8469076943451208</v>
      </c>
      <c r="O31" s="152">
        <f t="shared" si="26"/>
        <v>8.3420707732634334</v>
      </c>
      <c r="P31" s="52">
        <f t="shared" si="27"/>
        <v>6.3102957012627053E-2</v>
      </c>
    </row>
    <row r="32" spans="1:16" ht="20.100000000000001" customHeight="1" thickBot="1" x14ac:dyDescent="0.3">
      <c r="A32" s="8" t="s">
        <v>17</v>
      </c>
      <c r="B32" s="19">
        <f>B33-SUM(B7:B31)</f>
        <v>704.20999999999913</v>
      </c>
      <c r="C32" s="140">
        <f>C33-SUM(C7:C31)</f>
        <v>616.01999999998952</v>
      </c>
      <c r="D32" s="247">
        <f t="shared" si="3"/>
        <v>3.0878954638135503E-2</v>
      </c>
      <c r="E32" s="215">
        <f t="shared" si="0"/>
        <v>2.4956044757374746E-2</v>
      </c>
      <c r="F32" s="52">
        <f t="shared" si="22"/>
        <v>-0.12523253006916929</v>
      </c>
      <c r="H32" s="19">
        <f>H33-SUM(H7:H31)</f>
        <v>736.38999999999578</v>
      </c>
      <c r="I32" s="140">
        <f>I33-SUM(I7:I31)</f>
        <v>613.21099999999751</v>
      </c>
      <c r="J32" s="247">
        <f t="shared" si="5"/>
        <v>4.5226650380592953E-2</v>
      </c>
      <c r="K32" s="215">
        <f t="shared" si="6"/>
        <v>3.8567561551799363E-2</v>
      </c>
      <c r="L32" s="52">
        <f t="shared" si="7"/>
        <v>-0.16727413462974644</v>
      </c>
      <c r="N32" s="27">
        <f t="shared" si="1"/>
        <v>10.456965961857922</v>
      </c>
      <c r="O32" s="152">
        <f t="shared" si="2"/>
        <v>9.9544008311419745</v>
      </c>
      <c r="P32" s="52">
        <f t="shared" si="8"/>
        <v>-4.8060320034421802E-2</v>
      </c>
    </row>
    <row r="33" spans="1:16" ht="26.25" customHeight="1" thickBot="1" x14ac:dyDescent="0.3">
      <c r="A33" s="12" t="s">
        <v>18</v>
      </c>
      <c r="B33" s="17">
        <v>22805.499999999996</v>
      </c>
      <c r="C33" s="145">
        <v>24684.199999999993</v>
      </c>
      <c r="D33" s="243">
        <f>SUM(D7:D32)</f>
        <v>1</v>
      </c>
      <c r="E33" s="244">
        <f>SUM(E7:E32)</f>
        <v>0.99999999999999956</v>
      </c>
      <c r="F33" s="57">
        <f>(C33-B33)/B33</f>
        <v>8.2379250619368016E-2</v>
      </c>
      <c r="G33" s="1"/>
      <c r="H33" s="17">
        <v>16282.213999999996</v>
      </c>
      <c r="I33" s="145">
        <v>15899.656999999997</v>
      </c>
      <c r="J33" s="243">
        <f>SUM(J7:J32)</f>
        <v>0.99999999999999978</v>
      </c>
      <c r="K33" s="244">
        <f>SUM(K7:K32)</f>
        <v>1</v>
      </c>
      <c r="L33" s="57">
        <f t="shared" si="7"/>
        <v>-2.349539196573629E-2</v>
      </c>
      <c r="N33" s="29">
        <f t="shared" si="1"/>
        <v>7.1395996579772412</v>
      </c>
      <c r="O33" s="146">
        <f>(I33/C33)*10</f>
        <v>6.4412283971123232</v>
      </c>
      <c r="P33" s="57">
        <f t="shared" si="8"/>
        <v>-9.7816585567877257E-2</v>
      </c>
    </row>
    <row r="35" spans="1:16" ht="15.75" thickBot="1" x14ac:dyDescent="0.3"/>
    <row r="36" spans="1:16" x14ac:dyDescent="0.25">
      <c r="A36" s="375" t="s">
        <v>2</v>
      </c>
      <c r="B36" s="360" t="s">
        <v>1</v>
      </c>
      <c r="C36" s="362"/>
      <c r="D36" s="360" t="s">
        <v>104</v>
      </c>
      <c r="E36" s="362"/>
      <c r="F36" s="130" t="s">
        <v>0</v>
      </c>
      <c r="H36" s="373" t="s">
        <v>19</v>
      </c>
      <c r="I36" s="374"/>
      <c r="J36" s="360" t="s">
        <v>104</v>
      </c>
      <c r="K36" s="361"/>
      <c r="L36" s="130" t="s">
        <v>0</v>
      </c>
      <c r="N36" s="371" t="s">
        <v>22</v>
      </c>
      <c r="O36" s="362"/>
      <c r="P36" s="130" t="s">
        <v>0</v>
      </c>
    </row>
    <row r="37" spans="1:16" x14ac:dyDescent="0.25">
      <c r="A37" s="376"/>
      <c r="B37" s="365" t="str">
        <f>B5</f>
        <v>jan-dez</v>
      </c>
      <c r="C37" s="367"/>
      <c r="D37" s="365" t="str">
        <f>B5</f>
        <v>jan-dez</v>
      </c>
      <c r="E37" s="367"/>
      <c r="F37" s="131" t="str">
        <f>F5</f>
        <v>2024/2023</v>
      </c>
      <c r="H37" s="368" t="str">
        <f>B5</f>
        <v>jan-dez</v>
      </c>
      <c r="I37" s="367"/>
      <c r="J37" s="365" t="str">
        <f>B5</f>
        <v>jan-dez</v>
      </c>
      <c r="K37" s="366"/>
      <c r="L37" s="131" t="str">
        <f>L5</f>
        <v>2024/2023</v>
      </c>
      <c r="N37" s="368" t="str">
        <f>B5</f>
        <v>jan-dez</v>
      </c>
      <c r="O37" s="366"/>
      <c r="P37" s="131" t="str">
        <f>P5</f>
        <v>2024/2023</v>
      </c>
    </row>
    <row r="38" spans="1:16" ht="19.5" customHeight="1" thickBot="1" x14ac:dyDescent="0.3">
      <c r="A38" s="377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158</v>
      </c>
      <c r="B39" s="39">
        <v>6835.32</v>
      </c>
      <c r="C39" s="147">
        <v>6421.52</v>
      </c>
      <c r="D39" s="247">
        <f t="shared" ref="D39:D55" si="28">B39/$B$62</f>
        <v>0.49881632450514773</v>
      </c>
      <c r="E39" s="246">
        <f t="shared" ref="E39:E55" si="29">C39/$C$62</f>
        <v>0.47123193579847206</v>
      </c>
      <c r="F39" s="52">
        <f>(C39-B39)/B39</f>
        <v>-6.053849710035511E-2</v>
      </c>
      <c r="H39" s="39">
        <v>2510.9670000000001</v>
      </c>
      <c r="I39" s="147">
        <v>2318.0029999999997</v>
      </c>
      <c r="J39" s="247">
        <f t="shared" ref="J39:J61" si="30">H39/$H$62</f>
        <v>0.37000557741742734</v>
      </c>
      <c r="K39" s="246">
        <f t="shared" ref="K39:K61" si="31">I39/$I$62</f>
        <v>0.34191310904668754</v>
      </c>
      <c r="L39" s="52">
        <f>(I39-H39)/H39</f>
        <v>-7.6848481083184442E-2</v>
      </c>
      <c r="N39" s="27">
        <f t="shared" ref="N39:N62" si="32">(H39/B39)*10</f>
        <v>3.6735178455434427</v>
      </c>
      <c r="O39" s="151">
        <f t="shared" ref="O39:O62" si="33">(I39/C39)*10</f>
        <v>3.609741930259502</v>
      </c>
      <c r="P39" s="61">
        <f t="shared" si="8"/>
        <v>-1.7360992369020618E-2</v>
      </c>
    </row>
    <row r="40" spans="1:16" ht="20.100000000000001" customHeight="1" x14ac:dyDescent="0.25">
      <c r="A40" s="38" t="s">
        <v>163</v>
      </c>
      <c r="B40" s="19">
        <v>2422.3000000000002</v>
      </c>
      <c r="C40" s="140">
        <v>2232.29</v>
      </c>
      <c r="D40" s="247">
        <f t="shared" si="28"/>
        <v>0.17677047787796613</v>
      </c>
      <c r="E40" s="215">
        <f t="shared" si="29"/>
        <v>0.16381267020324955</v>
      </c>
      <c r="F40" s="52">
        <f t="shared" ref="F40:F62" si="34">(C40-B40)/B40</f>
        <v>-7.8441976633777902E-2</v>
      </c>
      <c r="H40" s="19">
        <v>1160.8319999999999</v>
      </c>
      <c r="I40" s="140">
        <v>1117.8420000000003</v>
      </c>
      <c r="J40" s="247">
        <f t="shared" si="30"/>
        <v>0.17105534021141136</v>
      </c>
      <c r="K40" s="215">
        <f t="shared" si="31"/>
        <v>0.16488539214270537</v>
      </c>
      <c r="L40" s="52">
        <f t="shared" ref="L40:L62" si="35">(I40-H40)/H40</f>
        <v>-3.7033782666225222E-2</v>
      </c>
      <c r="N40" s="27">
        <f t="shared" si="32"/>
        <v>4.7922718077859878</v>
      </c>
      <c r="O40" s="152">
        <f t="shared" si="33"/>
        <v>5.0076020588722798</v>
      </c>
      <c r="P40" s="52">
        <f t="shared" si="8"/>
        <v>4.4932812603919015E-2</v>
      </c>
    </row>
    <row r="41" spans="1:16" ht="20.100000000000001" customHeight="1" x14ac:dyDescent="0.25">
      <c r="A41" s="38" t="s">
        <v>165</v>
      </c>
      <c r="B41" s="19">
        <v>1430.84</v>
      </c>
      <c r="C41" s="140">
        <v>1339.03</v>
      </c>
      <c r="D41" s="247">
        <f t="shared" si="28"/>
        <v>0.10441740105144244</v>
      </c>
      <c r="E41" s="215">
        <f t="shared" si="29"/>
        <v>9.8262358287792909E-2</v>
      </c>
      <c r="F41" s="52">
        <f t="shared" si="34"/>
        <v>-6.416510581197056E-2</v>
      </c>
      <c r="H41" s="19">
        <v>931.26100000000019</v>
      </c>
      <c r="I41" s="140">
        <v>916.86599999999999</v>
      </c>
      <c r="J41" s="247">
        <f t="shared" si="30"/>
        <v>0.13722671943969431</v>
      </c>
      <c r="K41" s="215">
        <f t="shared" si="31"/>
        <v>0.13524076743610783</v>
      </c>
      <c r="L41" s="52">
        <f t="shared" si="35"/>
        <v>-1.5457535535150948E-2</v>
      </c>
      <c r="N41" s="27">
        <f t="shared" si="32"/>
        <v>6.5084915154734304</v>
      </c>
      <c r="O41" s="152">
        <f t="shared" si="33"/>
        <v>6.8472401663891027</v>
      </c>
      <c r="P41" s="52">
        <f t="shared" si="8"/>
        <v>5.2047183300511932E-2</v>
      </c>
    </row>
    <row r="42" spans="1:16" ht="20.100000000000001" customHeight="1" x14ac:dyDescent="0.25">
      <c r="A42" s="38" t="s">
        <v>171</v>
      </c>
      <c r="B42" s="19">
        <v>831.43999999999994</v>
      </c>
      <c r="C42" s="140">
        <v>1021.6999999999999</v>
      </c>
      <c r="D42" s="247">
        <f t="shared" si="28"/>
        <v>6.0675410199750708E-2</v>
      </c>
      <c r="E42" s="215">
        <f t="shared" si="29"/>
        <v>7.4975655110518818E-2</v>
      </c>
      <c r="F42" s="52">
        <f t="shared" si="34"/>
        <v>0.22883190609063794</v>
      </c>
      <c r="H42" s="19">
        <v>465.60500000000002</v>
      </c>
      <c r="I42" s="140">
        <v>585.17200000000003</v>
      </c>
      <c r="J42" s="247">
        <f t="shared" si="30"/>
        <v>6.8609602146679452E-2</v>
      </c>
      <c r="K42" s="215">
        <f t="shared" si="31"/>
        <v>8.6314805393723951E-2</v>
      </c>
      <c r="L42" s="52">
        <f t="shared" si="35"/>
        <v>0.2567992182214538</v>
      </c>
      <c r="N42" s="27">
        <f t="shared" si="32"/>
        <v>5.5999831617434817</v>
      </c>
      <c r="O42" s="152">
        <f t="shared" si="33"/>
        <v>5.7274346677106793</v>
      </c>
      <c r="P42" s="52">
        <f t="shared" si="8"/>
        <v>2.2759265927420631E-2</v>
      </c>
    </row>
    <row r="43" spans="1:16" ht="20.100000000000001" customHeight="1" x14ac:dyDescent="0.25">
      <c r="A43" s="38" t="s">
        <v>161</v>
      </c>
      <c r="B43" s="19">
        <v>583.78</v>
      </c>
      <c r="C43" s="140">
        <v>819.54</v>
      </c>
      <c r="D43" s="247">
        <f t="shared" si="28"/>
        <v>4.2602101133467803E-2</v>
      </c>
      <c r="E43" s="215">
        <f t="shared" si="29"/>
        <v>6.0140499549059992E-2</v>
      </c>
      <c r="F43" s="52">
        <f t="shared" si="34"/>
        <v>0.40385076569940731</v>
      </c>
      <c r="H43" s="19">
        <v>351.79599999999999</v>
      </c>
      <c r="I43" s="140">
        <v>491.267</v>
      </c>
      <c r="J43" s="247">
        <f t="shared" si="30"/>
        <v>5.1839184709771675E-2</v>
      </c>
      <c r="K43" s="215">
        <f t="shared" si="31"/>
        <v>7.2463507312992725E-2</v>
      </c>
      <c r="L43" s="52">
        <f t="shared" si="35"/>
        <v>0.39645419504485557</v>
      </c>
      <c r="N43" s="27">
        <f t="shared" si="32"/>
        <v>6.0261742437219503</v>
      </c>
      <c r="O43" s="152">
        <f t="shared" si="33"/>
        <v>5.994423701100617</v>
      </c>
      <c r="P43" s="52">
        <f t="shared" si="8"/>
        <v>-5.2687727465582299E-3</v>
      </c>
    </row>
    <row r="44" spans="1:16" ht="20.100000000000001" customHeight="1" x14ac:dyDescent="0.25">
      <c r="A44" s="38" t="s">
        <v>170</v>
      </c>
      <c r="B44" s="19">
        <v>317.07999999999987</v>
      </c>
      <c r="C44" s="140">
        <v>415.13</v>
      </c>
      <c r="D44" s="247">
        <f t="shared" si="28"/>
        <v>2.3139323422179531E-2</v>
      </c>
      <c r="E44" s="215">
        <f t="shared" si="29"/>
        <v>3.0463583934647823E-2</v>
      </c>
      <c r="F44" s="52">
        <f t="shared" si="34"/>
        <v>0.30922795509019857</v>
      </c>
      <c r="H44" s="19">
        <v>270.90899999999993</v>
      </c>
      <c r="I44" s="140">
        <v>317.75400000000002</v>
      </c>
      <c r="J44" s="247">
        <f t="shared" si="30"/>
        <v>3.992001526606196E-2</v>
      </c>
      <c r="K44" s="215">
        <f t="shared" si="31"/>
        <v>4.6869765937326731E-2</v>
      </c>
      <c r="L44" s="52">
        <f t="shared" si="35"/>
        <v>0.17291784326102158</v>
      </c>
      <c r="N44" s="27">
        <f t="shared" si="32"/>
        <v>8.5438690551280452</v>
      </c>
      <c r="O44" s="152">
        <f t="shared" si="33"/>
        <v>7.6543251511574697</v>
      </c>
      <c r="P44" s="52">
        <f t="shared" si="8"/>
        <v>-0.10411488029965413</v>
      </c>
    </row>
    <row r="45" spans="1:16" ht="20.100000000000001" customHeight="1" x14ac:dyDescent="0.25">
      <c r="A45" s="38" t="s">
        <v>185</v>
      </c>
      <c r="B45" s="19">
        <v>185.14000000000001</v>
      </c>
      <c r="C45" s="140">
        <v>340.13000000000011</v>
      </c>
      <c r="D45" s="247">
        <f t="shared" si="28"/>
        <v>1.3510831141611959E-2</v>
      </c>
      <c r="E45" s="215">
        <f t="shared" si="29"/>
        <v>2.4959841022551412E-2</v>
      </c>
      <c r="F45" s="52">
        <f t="shared" si="34"/>
        <v>0.83715026466457865</v>
      </c>
      <c r="H45" s="19">
        <v>127.78200000000002</v>
      </c>
      <c r="I45" s="140">
        <v>170.09399999999994</v>
      </c>
      <c r="J45" s="247">
        <f t="shared" si="30"/>
        <v>1.8829420176989069E-2</v>
      </c>
      <c r="K45" s="215">
        <f t="shared" si="31"/>
        <v>2.5089427567689629E-2</v>
      </c>
      <c r="L45" s="52">
        <f t="shared" si="35"/>
        <v>0.33112644973470368</v>
      </c>
      <c r="N45" s="27">
        <f t="shared" si="32"/>
        <v>6.9019120665442379</v>
      </c>
      <c r="O45" s="152">
        <f t="shared" si="33"/>
        <v>5.0008526151765462</v>
      </c>
      <c r="P45" s="52">
        <f t="shared" si="8"/>
        <v>-0.27543953516631009</v>
      </c>
    </row>
    <row r="46" spans="1:16" ht="20.100000000000001" customHeight="1" x14ac:dyDescent="0.25">
      <c r="A46" s="38" t="s">
        <v>166</v>
      </c>
      <c r="B46" s="19">
        <v>247.72000000000003</v>
      </c>
      <c r="C46" s="140">
        <v>236.24999999999997</v>
      </c>
      <c r="D46" s="247">
        <f t="shared" si="28"/>
        <v>1.8077687643945742E-2</v>
      </c>
      <c r="E46" s="215">
        <f t="shared" si="29"/>
        <v>1.733679017310372E-2</v>
      </c>
      <c r="F46" s="52">
        <f t="shared" si="34"/>
        <v>-4.6302276764088705E-2</v>
      </c>
      <c r="H46" s="19">
        <v>196.45</v>
      </c>
      <c r="I46" s="140">
        <v>162.03300000000002</v>
      </c>
      <c r="J46" s="247">
        <f t="shared" si="30"/>
        <v>2.8948048972230057E-2</v>
      </c>
      <c r="K46" s="215">
        <f t="shared" si="31"/>
        <v>2.390040340679539E-2</v>
      </c>
      <c r="L46" s="52">
        <f t="shared" si="35"/>
        <v>-0.1751947060320691</v>
      </c>
      <c r="N46" s="27">
        <f t="shared" si="32"/>
        <v>7.9303245599870813</v>
      </c>
      <c r="O46" s="152">
        <f t="shared" si="33"/>
        <v>6.8585396825396838</v>
      </c>
      <c r="P46" s="52">
        <f t="shared" si="8"/>
        <v>-0.13515019080746721</v>
      </c>
    </row>
    <row r="47" spans="1:16" ht="20.100000000000001" customHeight="1" x14ac:dyDescent="0.25">
      <c r="A47" s="38" t="s">
        <v>169</v>
      </c>
      <c r="B47" s="19">
        <v>107.86</v>
      </c>
      <c r="C47" s="140">
        <v>128.30000000000001</v>
      </c>
      <c r="D47" s="247">
        <f t="shared" si="28"/>
        <v>7.8712231118843352E-3</v>
      </c>
      <c r="E47" s="215">
        <f t="shared" si="29"/>
        <v>9.4150695416262767E-3</v>
      </c>
      <c r="F47" s="52">
        <f t="shared" si="34"/>
        <v>0.18950491377711859</v>
      </c>
      <c r="H47" s="19">
        <v>143.00199999999998</v>
      </c>
      <c r="I47" s="140">
        <v>161.93300000000005</v>
      </c>
      <c r="J47" s="247">
        <f t="shared" si="30"/>
        <v>2.1072175612760716E-2</v>
      </c>
      <c r="K47" s="215">
        <f t="shared" si="31"/>
        <v>2.3885653076056106E-2</v>
      </c>
      <c r="L47" s="52">
        <f t="shared" si="35"/>
        <v>0.13238276387742878</v>
      </c>
      <c r="N47" s="27">
        <f t="shared" si="32"/>
        <v>13.258112367884294</v>
      </c>
      <c r="O47" s="152">
        <f t="shared" si="33"/>
        <v>12.621434138737337</v>
      </c>
      <c r="P47" s="52">
        <f t="shared" si="8"/>
        <v>-4.8021785566489145E-2</v>
      </c>
    </row>
    <row r="48" spans="1:16" ht="20.100000000000001" customHeight="1" x14ac:dyDescent="0.25">
      <c r="A48" s="38" t="s">
        <v>176</v>
      </c>
      <c r="B48" s="19">
        <v>194.57</v>
      </c>
      <c r="C48" s="140">
        <v>120.36999999999998</v>
      </c>
      <c r="D48" s="247">
        <f t="shared" si="28"/>
        <v>1.4198997597620389E-2</v>
      </c>
      <c r="E48" s="215">
        <f t="shared" si="29"/>
        <v>8.8331404577206112E-3</v>
      </c>
      <c r="F48" s="52">
        <f t="shared" ref="F48:F61" si="36">(C48-B48)/B48</f>
        <v>-0.38135375443285202</v>
      </c>
      <c r="H48" s="19">
        <v>196.77</v>
      </c>
      <c r="I48" s="140">
        <v>116.46599999999999</v>
      </c>
      <c r="J48" s="247">
        <f t="shared" si="30"/>
        <v>2.8995202831589257E-2</v>
      </c>
      <c r="K48" s="215">
        <f t="shared" si="31"/>
        <v>1.7179120198822659E-2</v>
      </c>
      <c r="L48" s="52">
        <f t="shared" ref="L48:L61" si="37">(I48-H48)/H48</f>
        <v>-0.40811099252934907</v>
      </c>
      <c r="N48" s="27">
        <f t="shared" ref="N48:N51" si="38">(H48/B48)*10</f>
        <v>10.1130698463278</v>
      </c>
      <c r="O48" s="152">
        <f t="shared" ref="O48:O51" si="39">(I48/C48)*10</f>
        <v>9.6756666943590606</v>
      </c>
      <c r="P48" s="52">
        <f t="shared" ref="P48:P51" si="40">(O48-N48)/N48</f>
        <v>-4.3251273709690327E-2</v>
      </c>
    </row>
    <row r="49" spans="1:16" ht="20.100000000000001" customHeight="1" x14ac:dyDescent="0.25">
      <c r="A49" s="38" t="s">
        <v>184</v>
      </c>
      <c r="B49" s="19">
        <v>81.410000000000011</v>
      </c>
      <c r="C49" s="140">
        <v>131.22</v>
      </c>
      <c r="D49" s="247">
        <f t="shared" si="28"/>
        <v>5.9410001255192271E-3</v>
      </c>
      <c r="E49" s="215">
        <f t="shared" si="29"/>
        <v>9.6293485990038962E-3</v>
      </c>
      <c r="F49" s="52">
        <f t="shared" si="36"/>
        <v>0.61184129713794355</v>
      </c>
      <c r="H49" s="19">
        <v>62.442999999999998</v>
      </c>
      <c r="I49" s="140">
        <v>93.706000000000003</v>
      </c>
      <c r="J49" s="247">
        <f t="shared" si="30"/>
        <v>9.2013388748941796E-3</v>
      </c>
      <c r="K49" s="215">
        <f t="shared" si="31"/>
        <v>1.3821944922560026E-2</v>
      </c>
      <c r="L49" s="52">
        <f t="shared" si="37"/>
        <v>0.50066460612078223</v>
      </c>
      <c r="N49" s="27">
        <f t="shared" si="38"/>
        <v>7.6701879375998017</v>
      </c>
      <c r="O49" s="152">
        <f t="shared" si="39"/>
        <v>7.1411370217954584</v>
      </c>
      <c r="P49" s="52">
        <f t="shared" si="40"/>
        <v>-6.8974961253673903E-2</v>
      </c>
    </row>
    <row r="50" spans="1:16" ht="20.100000000000001" customHeight="1" x14ac:dyDescent="0.25">
      <c r="A50" s="38" t="s">
        <v>174</v>
      </c>
      <c r="B50" s="19">
        <v>75.510000000000005</v>
      </c>
      <c r="C50" s="140">
        <v>99.19</v>
      </c>
      <c r="D50" s="247">
        <f t="shared" si="28"/>
        <v>5.5104399886740799E-3</v>
      </c>
      <c r="E50" s="215">
        <f t="shared" si="29"/>
        <v>7.2788834593445848E-3</v>
      </c>
      <c r="F50" s="52">
        <f t="shared" si="36"/>
        <v>0.31360084756985818</v>
      </c>
      <c r="H50" s="19">
        <v>59.25200000000001</v>
      </c>
      <c r="I50" s="140">
        <v>82.74499999999999</v>
      </c>
      <c r="J50" s="247">
        <f t="shared" si="30"/>
        <v>8.7311264835967205E-3</v>
      </c>
      <c r="K50" s="215">
        <f t="shared" si="31"/>
        <v>1.2205161170226337E-2</v>
      </c>
      <c r="L50" s="52">
        <f t="shared" si="37"/>
        <v>0.39649294538580937</v>
      </c>
      <c r="N50" s="27">
        <f t="shared" si="38"/>
        <v>7.8469076943451208</v>
      </c>
      <c r="O50" s="152">
        <f t="shared" si="39"/>
        <v>8.3420707732634334</v>
      </c>
      <c r="P50" s="52">
        <f t="shared" si="40"/>
        <v>6.3102957012627053E-2</v>
      </c>
    </row>
    <row r="51" spans="1:16" ht="20.100000000000001" customHeight="1" x14ac:dyDescent="0.25">
      <c r="A51" s="38" t="s">
        <v>175</v>
      </c>
      <c r="B51" s="19">
        <v>70.31</v>
      </c>
      <c r="C51" s="140">
        <v>169.3</v>
      </c>
      <c r="D51" s="247">
        <f t="shared" si="28"/>
        <v>5.1309632578953055E-3</v>
      </c>
      <c r="E51" s="215">
        <f t="shared" si="29"/>
        <v>1.2423782333572319E-2</v>
      </c>
      <c r="F51" s="52">
        <f t="shared" si="36"/>
        <v>1.4079078367230835</v>
      </c>
      <c r="H51" s="19">
        <v>47.372</v>
      </c>
      <c r="I51" s="140">
        <v>80.432999999999993</v>
      </c>
      <c r="J51" s="247">
        <f t="shared" si="30"/>
        <v>6.9805394548866501E-3</v>
      </c>
      <c r="K51" s="215">
        <f t="shared" si="31"/>
        <v>1.186413352353393E-2</v>
      </c>
      <c r="L51" s="52">
        <f t="shared" si="37"/>
        <v>0.69790171409271284</v>
      </c>
      <c r="N51" s="27">
        <f t="shared" si="38"/>
        <v>6.7375906698904853</v>
      </c>
      <c r="O51" s="152">
        <f t="shared" si="39"/>
        <v>4.7509155345540455</v>
      </c>
      <c r="P51" s="52">
        <f t="shared" si="40"/>
        <v>-0.29486432653361705</v>
      </c>
    </row>
    <row r="52" spans="1:16" ht="20.100000000000001" customHeight="1" x14ac:dyDescent="0.25">
      <c r="A52" s="38" t="s">
        <v>177</v>
      </c>
      <c r="B52" s="19">
        <v>53.68</v>
      </c>
      <c r="C52" s="140">
        <v>34.82</v>
      </c>
      <c r="D52" s="247">
        <f t="shared" si="28"/>
        <v>3.9173674823470344E-3</v>
      </c>
      <c r="E52" s="215">
        <f t="shared" si="29"/>
        <v>2.5552043759892976E-3</v>
      </c>
      <c r="F52" s="52">
        <f t="shared" si="36"/>
        <v>-0.35134128166915052</v>
      </c>
      <c r="H52" s="19">
        <v>78.578999999999994</v>
      </c>
      <c r="I52" s="140">
        <v>65.652999999999992</v>
      </c>
      <c r="J52" s="247">
        <f t="shared" si="30"/>
        <v>1.1579072233081526E-2</v>
      </c>
      <c r="K52" s="215">
        <f t="shared" si="31"/>
        <v>9.6840346402667209E-3</v>
      </c>
      <c r="L52" s="52">
        <f t="shared" si="37"/>
        <v>-0.16449687575560903</v>
      </c>
      <c r="N52" s="27">
        <f t="shared" si="32"/>
        <v>14.638412816691504</v>
      </c>
      <c r="O52" s="152">
        <f t="shared" si="33"/>
        <v>18.854968408960364</v>
      </c>
      <c r="P52" s="52">
        <f t="shared" si="8"/>
        <v>0.28804732077653367</v>
      </c>
    </row>
    <row r="53" spans="1:16" ht="20.100000000000001" customHeight="1" x14ac:dyDescent="0.25">
      <c r="A53" s="38" t="s">
        <v>187</v>
      </c>
      <c r="B53" s="19">
        <v>14.329999999999998</v>
      </c>
      <c r="C53" s="140">
        <v>53.190000000000005</v>
      </c>
      <c r="D53" s="247">
        <f t="shared" si="28"/>
        <v>1.0457502984730438E-3</v>
      </c>
      <c r="E53" s="215">
        <f t="shared" si="29"/>
        <v>3.9032544732587812E-3</v>
      </c>
      <c r="F53" s="52">
        <f t="shared" si="36"/>
        <v>2.7117934403349624</v>
      </c>
      <c r="H53" s="19">
        <v>15.087000000000002</v>
      </c>
      <c r="I53" s="140">
        <v>21.396000000000004</v>
      </c>
      <c r="J53" s="247">
        <f t="shared" si="30"/>
        <v>2.22315711297549E-3</v>
      </c>
      <c r="K53" s="215">
        <f t="shared" si="31"/>
        <v>3.1559807649787033E-3</v>
      </c>
      <c r="L53" s="52">
        <f t="shared" si="37"/>
        <v>0.41817458739312002</v>
      </c>
      <c r="N53" s="27">
        <f t="shared" ref="N53" si="41">(H53/B53)*10</f>
        <v>10.528262386601536</v>
      </c>
      <c r="O53" s="152">
        <f t="shared" ref="O53" si="42">(I53/C53)*10</f>
        <v>4.0225606316976883</v>
      </c>
      <c r="P53" s="52">
        <f t="shared" ref="P53" si="43">(O53-N53)/N53</f>
        <v>-0.61792739542501585</v>
      </c>
    </row>
    <row r="54" spans="1:16" ht="20.100000000000001" customHeight="1" x14ac:dyDescent="0.25">
      <c r="A54" s="38" t="s">
        <v>186</v>
      </c>
      <c r="B54" s="19">
        <v>144.45000000000002</v>
      </c>
      <c r="C54" s="140">
        <v>14.9</v>
      </c>
      <c r="D54" s="247">
        <f t="shared" si="28"/>
        <v>1.0541425723268055E-2</v>
      </c>
      <c r="E54" s="215">
        <f t="shared" si="29"/>
        <v>1.0934102585364888E-3</v>
      </c>
      <c r="F54" s="52">
        <f t="shared" si="36"/>
        <v>-0.8968501211491865</v>
      </c>
      <c r="H54" s="19">
        <v>64.12</v>
      </c>
      <c r="I54" s="140">
        <v>19.709</v>
      </c>
      <c r="J54" s="247">
        <f t="shared" si="30"/>
        <v>9.4484545690984561E-3</v>
      </c>
      <c r="K54" s="215">
        <f t="shared" si="31"/>
        <v>2.9071426854068634E-3</v>
      </c>
      <c r="L54" s="52">
        <f t="shared" ref="L54:L59" si="44">(I54-H54)/H54</f>
        <v>-0.69262320648783526</v>
      </c>
      <c r="N54" s="27">
        <f t="shared" ref="N54:N59" si="45">(H54/B54)*10</f>
        <v>4.4389061959155409</v>
      </c>
      <c r="O54" s="152">
        <f t="shared" ref="O54:O59" si="46">(I54/C54)*10</f>
        <v>13.227516778523489</v>
      </c>
      <c r="P54" s="52">
        <f t="shared" ref="P54:P59" si="47">(O54-N54)/N54</f>
        <v>1.9799045518679326</v>
      </c>
    </row>
    <row r="55" spans="1:16" ht="20.100000000000001" customHeight="1" x14ac:dyDescent="0.25">
      <c r="A55" s="38" t="s">
        <v>223</v>
      </c>
      <c r="B55" s="19">
        <v>4</v>
      </c>
      <c r="C55" s="140">
        <v>11.5</v>
      </c>
      <c r="D55" s="247">
        <f t="shared" si="28"/>
        <v>2.9190517752213373E-4</v>
      </c>
      <c r="E55" s="215">
        <f t="shared" si="29"/>
        <v>8.4390724652145101E-4</v>
      </c>
      <c r="F55" s="52">
        <f t="shared" si="36"/>
        <v>1.875</v>
      </c>
      <c r="H55" s="19">
        <v>3.8780000000000001</v>
      </c>
      <c r="I55" s="140">
        <v>10.699</v>
      </c>
      <c r="J55" s="247">
        <f t="shared" si="30"/>
        <v>5.7144583310922968E-4</v>
      </c>
      <c r="K55" s="215">
        <f t="shared" si="31"/>
        <v>1.5781378857967442E-3</v>
      </c>
      <c r="L55" s="52">
        <f t="shared" si="44"/>
        <v>1.7588963383187208</v>
      </c>
      <c r="N55" s="27">
        <f t="shared" si="45"/>
        <v>9.6950000000000003</v>
      </c>
      <c r="O55" s="152">
        <f t="shared" si="46"/>
        <v>9.3034782608695661</v>
      </c>
      <c r="P55" s="52">
        <f t="shared" si="47"/>
        <v>-4.0383882323923072E-2</v>
      </c>
    </row>
    <row r="56" spans="1:16" ht="20.100000000000001" customHeight="1" x14ac:dyDescent="0.25">
      <c r="A56" s="38" t="s">
        <v>203</v>
      </c>
      <c r="B56" s="19">
        <v>4.29</v>
      </c>
      <c r="C56" s="140">
        <v>7.66</v>
      </c>
      <c r="D56" s="247">
        <f t="shared" ref="D56:D57" si="48">B56/$B$62</f>
        <v>3.1306830289248839E-4</v>
      </c>
      <c r="E56" s="215">
        <f t="shared" ref="E56:E57" si="49">C56/$C$62</f>
        <v>5.621156094221143E-4</v>
      </c>
      <c r="F56" s="52">
        <f t="shared" si="36"/>
        <v>0.78554778554778559</v>
      </c>
      <c r="H56" s="19">
        <v>11.351000000000001</v>
      </c>
      <c r="I56" s="140">
        <v>10.64</v>
      </c>
      <c r="J56" s="247">
        <f t="shared" si="30"/>
        <v>1.6726358049569021E-3</v>
      </c>
      <c r="K56" s="215">
        <f t="shared" si="31"/>
        <v>1.5694351906605627E-3</v>
      </c>
      <c r="L56" s="52">
        <f t="shared" si="44"/>
        <v>-6.26376530702141E-2</v>
      </c>
      <c r="N56" s="27">
        <f t="shared" ref="N56:N57" si="50">(H56/B56)*10</f>
        <v>26.459207459207459</v>
      </c>
      <c r="O56" s="152">
        <f t="shared" ref="O56:O57" si="51">(I56/C56)*10</f>
        <v>13.890339425587468</v>
      </c>
      <c r="P56" s="52">
        <f t="shared" ref="P56:P57" si="52">(O56-N56)/N56</f>
        <v>-0.4750281372938927</v>
      </c>
    </row>
    <row r="57" spans="1:16" ht="20.100000000000001" customHeight="1" x14ac:dyDescent="0.25">
      <c r="A57" s="38" t="s">
        <v>210</v>
      </c>
      <c r="B57" s="19">
        <v>4.4400000000000004</v>
      </c>
      <c r="C57" s="140">
        <v>9.2100000000000009</v>
      </c>
      <c r="D57" s="247">
        <f t="shared" si="48"/>
        <v>3.2401474704956844E-4</v>
      </c>
      <c r="E57" s="215">
        <f t="shared" si="49"/>
        <v>6.7585962960544038E-4</v>
      </c>
      <c r="F57" s="52">
        <f t="shared" si="36"/>
        <v>1.0743243243243243</v>
      </c>
      <c r="H57" s="19">
        <v>5.4089999999999998</v>
      </c>
      <c r="I57" s="140">
        <v>10.329000000000001</v>
      </c>
      <c r="J57" s="247">
        <f t="shared" si="30"/>
        <v>7.9704757898087242E-4</v>
      </c>
      <c r="K57" s="215">
        <f t="shared" si="31"/>
        <v>1.5235616620613676E-3</v>
      </c>
      <c r="L57" s="52">
        <f t="shared" si="44"/>
        <v>0.9095951192457018</v>
      </c>
      <c r="N57" s="27">
        <f t="shared" si="50"/>
        <v>12.182432432432432</v>
      </c>
      <c r="O57" s="152">
        <f t="shared" si="51"/>
        <v>11.21498371335505</v>
      </c>
      <c r="P57" s="52">
        <f t="shared" si="52"/>
        <v>-7.9413427855492241E-2</v>
      </c>
    </row>
    <row r="58" spans="1:16" ht="20.100000000000001" customHeight="1" x14ac:dyDescent="0.25">
      <c r="A58" s="38" t="s">
        <v>183</v>
      </c>
      <c r="B58" s="19">
        <v>77.649999999999977</v>
      </c>
      <c r="C58" s="140">
        <v>9.0399999999999991</v>
      </c>
      <c r="D58" s="247">
        <f>B58/$B$62</f>
        <v>5.6666092586484191E-3</v>
      </c>
      <c r="E58" s="215">
        <f>C58/$C$62</f>
        <v>6.6338447900468839E-4</v>
      </c>
      <c r="F58" s="52">
        <f t="shared" si="36"/>
        <v>-0.88358016741790091</v>
      </c>
      <c r="H58" s="19">
        <v>65.511999999999986</v>
      </c>
      <c r="I58" s="140">
        <v>9.7989999999999995</v>
      </c>
      <c r="J58" s="247">
        <f t="shared" si="30"/>
        <v>9.6535738573109466E-3</v>
      </c>
      <c r="K58" s="215">
        <f t="shared" si="31"/>
        <v>1.4453849091431252E-3</v>
      </c>
      <c r="L58" s="52">
        <f t="shared" si="44"/>
        <v>-0.85042434973745262</v>
      </c>
      <c r="N58" s="27">
        <f t="shared" si="45"/>
        <v>8.4368319381841612</v>
      </c>
      <c r="O58" s="152">
        <f t="shared" si="46"/>
        <v>10.839601769911503</v>
      </c>
      <c r="P58" s="52">
        <f t="shared" si="47"/>
        <v>0.28479527023084028</v>
      </c>
    </row>
    <row r="59" spans="1:16" ht="20.100000000000001" customHeight="1" x14ac:dyDescent="0.25">
      <c r="A59" s="38" t="s">
        <v>188</v>
      </c>
      <c r="B59" s="19">
        <v>2.34</v>
      </c>
      <c r="C59" s="140">
        <v>3.02</v>
      </c>
      <c r="D59" s="247">
        <f>B59/$B$62</f>
        <v>1.7076452885044822E-4</v>
      </c>
      <c r="E59" s="215">
        <f>C59/$C$62</f>
        <v>2.2161738126041583E-4</v>
      </c>
      <c r="F59" s="52">
        <f t="shared" si="36"/>
        <v>0.29059829059829068</v>
      </c>
      <c r="H59" s="19">
        <v>1.585</v>
      </c>
      <c r="I59" s="140">
        <v>6.976</v>
      </c>
      <c r="J59" s="247">
        <f t="shared" si="30"/>
        <v>2.3355895963850671E-4</v>
      </c>
      <c r="K59" s="215">
        <f t="shared" si="31"/>
        <v>1.0289830723729403E-3</v>
      </c>
      <c r="L59" s="52">
        <f t="shared" si="44"/>
        <v>3.4012618296529968</v>
      </c>
      <c r="N59" s="27">
        <f t="shared" si="45"/>
        <v>6.7735042735042743</v>
      </c>
      <c r="O59" s="152">
        <f t="shared" si="46"/>
        <v>23.099337748344372</v>
      </c>
      <c r="P59" s="52">
        <f t="shared" si="47"/>
        <v>2.4102492322476858</v>
      </c>
    </row>
    <row r="60" spans="1:16" ht="20.100000000000001" customHeight="1" x14ac:dyDescent="0.25">
      <c r="A60" s="38" t="s">
        <v>189</v>
      </c>
      <c r="B60" s="19">
        <v>3.8600000000000003</v>
      </c>
      <c r="C60" s="140">
        <v>4.16</v>
      </c>
      <c r="D60" s="247">
        <f>B60/$B$62</f>
        <v>2.8168849630885907E-4</v>
      </c>
      <c r="E60" s="215">
        <f>C60/$C$62</f>
        <v>3.0527427352428142E-4</v>
      </c>
      <c r="F60" s="52">
        <f t="shared" si="36"/>
        <v>7.7720207253885953E-2</v>
      </c>
      <c r="H60" s="19">
        <v>3.3089999999999997</v>
      </c>
      <c r="I60" s="140">
        <v>4.6130000000000004</v>
      </c>
      <c r="J60" s="247">
        <f t="shared" si="30"/>
        <v>4.876003769361632E-4</v>
      </c>
      <c r="K60" s="215">
        <f t="shared" si="31"/>
        <v>6.8043275700349398E-4</v>
      </c>
      <c r="L60" s="52">
        <f t="shared" si="37"/>
        <v>0.39407676035055933</v>
      </c>
      <c r="N60" s="27">
        <f t="shared" ref="N60:N61" si="53">(H60/B60)*10</f>
        <v>8.5725388601036254</v>
      </c>
      <c r="O60" s="152">
        <f t="shared" ref="O60:O61" si="54">(I60/C60)*10</f>
        <v>11.088942307692308</v>
      </c>
      <c r="P60" s="52">
        <f t="shared" ref="P60:P61" si="55">(O60-N60)/N60</f>
        <v>0.29354237859450943</v>
      </c>
    </row>
    <row r="61" spans="1:16" ht="20.100000000000001" customHeight="1" thickBot="1" x14ac:dyDescent="0.3">
      <c r="A61" s="8" t="s">
        <v>17</v>
      </c>
      <c r="B61" s="19">
        <f>B62-SUM(B39:B60)</f>
        <v>10.759999999998399</v>
      </c>
      <c r="C61" s="140">
        <f>C62-SUM(C39:C60)</f>
        <v>5.6200000000008004</v>
      </c>
      <c r="D61" s="247">
        <f>B61/$B$62</f>
        <v>7.8522492753442291E-4</v>
      </c>
      <c r="E61" s="215">
        <f>C61/$C$62</f>
        <v>4.1241380221315044E-4</v>
      </c>
      <c r="F61" s="52">
        <f t="shared" si="36"/>
        <v>-0.47769516728609329</v>
      </c>
      <c r="H61" s="19">
        <f>H62-SUM(H39:H60)</f>
        <v>13.023999999998523</v>
      </c>
      <c r="I61" s="140">
        <f>I62-SUM(I39:I60)</f>
        <v>5.3810000000003129</v>
      </c>
      <c r="J61" s="247">
        <f t="shared" si="30"/>
        <v>1.9191620759189695E-3</v>
      </c>
      <c r="K61" s="215">
        <f t="shared" si="31"/>
        <v>7.9371529708129496E-4</v>
      </c>
      <c r="L61" s="52">
        <f t="shared" si="37"/>
        <v>-0.58683968058960967</v>
      </c>
      <c r="N61" s="27">
        <f t="shared" si="53"/>
        <v>12.104089219331282</v>
      </c>
      <c r="O61" s="152">
        <f t="shared" si="54"/>
        <v>9.5747330960846018</v>
      </c>
      <c r="P61" s="52">
        <f t="shared" si="55"/>
        <v>-0.20896707529279268</v>
      </c>
    </row>
    <row r="62" spans="1:16" ht="26.25" customHeight="1" thickBot="1" x14ac:dyDescent="0.3">
      <c r="A62" s="12" t="s">
        <v>18</v>
      </c>
      <c r="B62" s="17">
        <v>13703.08</v>
      </c>
      <c r="C62" s="145">
        <v>13627.09</v>
      </c>
      <c r="D62" s="253">
        <f>SUM(D39:D61)</f>
        <v>1</v>
      </c>
      <c r="E62" s="254">
        <f>SUM(E39:E61)</f>
        <v>1.0000000000000004</v>
      </c>
      <c r="F62" s="57">
        <f t="shared" si="34"/>
        <v>-5.5454686099767189E-3</v>
      </c>
      <c r="G62" s="1"/>
      <c r="H62" s="17">
        <v>6786.2950000000001</v>
      </c>
      <c r="I62" s="145">
        <v>6779.509</v>
      </c>
      <c r="J62" s="253">
        <f>SUM(J39:J61)</f>
        <v>0.99999999999999989</v>
      </c>
      <c r="K62" s="254">
        <f>SUM(K39:K61)</f>
        <v>0.99999999999999967</v>
      </c>
      <c r="L62" s="57">
        <f t="shared" si="35"/>
        <v>-9.9995653003591184E-4</v>
      </c>
      <c r="M62" s="1"/>
      <c r="N62" s="29">
        <f t="shared" si="32"/>
        <v>4.9523866167314212</v>
      </c>
      <c r="O62" s="146">
        <f t="shared" si="33"/>
        <v>4.9750232808325183</v>
      </c>
      <c r="P62" s="57">
        <f t="shared" si="8"/>
        <v>4.5708596385872066E-3</v>
      </c>
    </row>
    <row r="64" spans="1:16" ht="15.75" thickBot="1" x14ac:dyDescent="0.3"/>
    <row r="65" spans="1:16" x14ac:dyDescent="0.25">
      <c r="A65" s="375" t="s">
        <v>15</v>
      </c>
      <c r="B65" s="360" t="s">
        <v>1</v>
      </c>
      <c r="C65" s="362"/>
      <c r="D65" s="360" t="s">
        <v>104</v>
      </c>
      <c r="E65" s="362"/>
      <c r="F65" s="130" t="s">
        <v>0</v>
      </c>
      <c r="H65" s="373" t="s">
        <v>19</v>
      </c>
      <c r="I65" s="374"/>
      <c r="J65" s="360" t="s">
        <v>104</v>
      </c>
      <c r="K65" s="361"/>
      <c r="L65" s="130" t="s">
        <v>0</v>
      </c>
      <c r="N65" s="371" t="s">
        <v>22</v>
      </c>
      <c r="O65" s="362"/>
      <c r="P65" s="130" t="s">
        <v>0</v>
      </c>
    </row>
    <row r="66" spans="1:16" x14ac:dyDescent="0.25">
      <c r="A66" s="376"/>
      <c r="B66" s="365" t="str">
        <f>B5</f>
        <v>jan-dez</v>
      </c>
      <c r="C66" s="367"/>
      <c r="D66" s="365" t="str">
        <f>B5</f>
        <v>jan-dez</v>
      </c>
      <c r="E66" s="367"/>
      <c r="F66" s="131" t="str">
        <f>F37</f>
        <v>2024/2023</v>
      </c>
      <c r="H66" s="368" t="str">
        <f>B5</f>
        <v>jan-dez</v>
      </c>
      <c r="I66" s="367"/>
      <c r="J66" s="365" t="str">
        <f>B5</f>
        <v>jan-dez</v>
      </c>
      <c r="K66" s="366"/>
      <c r="L66" s="131" t="str">
        <f>L37</f>
        <v>2024/2023</v>
      </c>
      <c r="N66" s="368" t="str">
        <f>B5</f>
        <v>jan-dez</v>
      </c>
      <c r="O66" s="366"/>
      <c r="P66" s="131" t="str">
        <f>P37</f>
        <v>2024/2023</v>
      </c>
    </row>
    <row r="67" spans="1:16" ht="19.5" customHeight="1" thickBot="1" x14ac:dyDescent="0.3">
      <c r="A67" s="377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157</v>
      </c>
      <c r="B68" s="39">
        <v>2005.5599999999997</v>
      </c>
      <c r="C68" s="147">
        <v>2149.52</v>
      </c>
      <c r="D68" s="247">
        <f t="shared" ref="D68:D78" si="56">B68/$B$95</f>
        <v>0.22033261484308575</v>
      </c>
      <c r="E68" s="246">
        <f t="shared" ref="E68:E78" si="57">C68/$C$95</f>
        <v>0.19440161127093783</v>
      </c>
      <c r="F68" s="61">
        <f t="shared" ref="F68:F94" si="58">(C68-B68)/B68</f>
        <v>7.1780450348032612E-2</v>
      </c>
      <c r="H68" s="19">
        <v>3410.2849999999999</v>
      </c>
      <c r="I68" s="147">
        <v>2671.7689999999998</v>
      </c>
      <c r="J68" s="245">
        <f t="shared" ref="J68:J78" si="59">H68/$H$95</f>
        <v>0.35913164381456902</v>
      </c>
      <c r="K68" s="246">
        <f t="shared" ref="K68:K78" si="60">I68/$I$95</f>
        <v>0.29295237314131312</v>
      </c>
      <c r="L68" s="61">
        <f t="shared" ref="L68:L83" si="61">(I68-H68)/H68</f>
        <v>-0.21655550782412616</v>
      </c>
      <c r="N68" s="41">
        <f t="shared" ref="N68:N69" si="62">(H68/B68)*10</f>
        <v>17.00415345339955</v>
      </c>
      <c r="O68" s="149">
        <f t="shared" ref="O68:O69" si="63">(I68/C68)*10</f>
        <v>12.429607540288064</v>
      </c>
      <c r="P68" s="61">
        <f t="shared" si="8"/>
        <v>-0.26902520761460907</v>
      </c>
    </row>
    <row r="69" spans="1:16" ht="20.100000000000001" customHeight="1" x14ac:dyDescent="0.25">
      <c r="A69" s="38" t="s">
        <v>160</v>
      </c>
      <c r="B69" s="19">
        <v>2162.6399999999994</v>
      </c>
      <c r="C69" s="140">
        <v>2301.1200000000003</v>
      </c>
      <c r="D69" s="247">
        <f t="shared" si="56"/>
        <v>0.23758956409394427</v>
      </c>
      <c r="E69" s="215">
        <f t="shared" si="57"/>
        <v>0.20811224632838055</v>
      </c>
      <c r="F69" s="52">
        <f t="shared" si="58"/>
        <v>6.4032848740428805E-2</v>
      </c>
      <c r="H69" s="19">
        <v>2021.999</v>
      </c>
      <c r="I69" s="140">
        <v>1733.3459999999995</v>
      </c>
      <c r="J69" s="214">
        <f t="shared" si="59"/>
        <v>0.21293347173664806</v>
      </c>
      <c r="K69" s="215">
        <f t="shared" si="60"/>
        <v>0.19005678416622188</v>
      </c>
      <c r="L69" s="52">
        <f t="shared" si="61"/>
        <v>-0.14275625259953167</v>
      </c>
      <c r="N69" s="40">
        <f t="shared" si="62"/>
        <v>9.3496790959198037</v>
      </c>
      <c r="O69" s="143">
        <f t="shared" si="63"/>
        <v>7.5326188986232756</v>
      </c>
      <c r="P69" s="52">
        <f t="shared" si="8"/>
        <v>-0.19434465917546759</v>
      </c>
    </row>
    <row r="70" spans="1:16" ht="20.100000000000001" customHeight="1" x14ac:dyDescent="0.25">
      <c r="A70" s="38" t="s">
        <v>179</v>
      </c>
      <c r="B70" s="19">
        <v>1534.4699999999998</v>
      </c>
      <c r="C70" s="140">
        <v>2409.6799999999998</v>
      </c>
      <c r="D70" s="247">
        <f t="shared" si="56"/>
        <v>0.16857824622463041</v>
      </c>
      <c r="E70" s="215">
        <f t="shared" si="57"/>
        <v>0.21793036335896082</v>
      </c>
      <c r="F70" s="52">
        <f t="shared" si="58"/>
        <v>0.57036631540531924</v>
      </c>
      <c r="H70" s="19">
        <v>1055.009</v>
      </c>
      <c r="I70" s="140">
        <v>1450.0890000000002</v>
      </c>
      <c r="J70" s="214">
        <f t="shared" si="59"/>
        <v>0.11110130572933484</v>
      </c>
      <c r="K70" s="215">
        <f t="shared" si="60"/>
        <v>0.15899840660480516</v>
      </c>
      <c r="L70" s="52">
        <f t="shared" si="61"/>
        <v>0.37448021770430406</v>
      </c>
      <c r="N70" s="40">
        <f t="shared" ref="N70:N83" si="64">(H70/B70)*10</f>
        <v>6.8753967167816912</v>
      </c>
      <c r="O70" s="143">
        <f t="shared" ref="O70:O83" si="65">(I70/C70)*10</f>
        <v>6.0177658444274771</v>
      </c>
      <c r="P70" s="52">
        <f t="shared" ref="P70:P83" si="66">(O70-N70)/N70</f>
        <v>-0.12473911072809528</v>
      </c>
    </row>
    <row r="71" spans="1:16" ht="20.100000000000001" customHeight="1" x14ac:dyDescent="0.25">
      <c r="A71" s="38" t="s">
        <v>172</v>
      </c>
      <c r="B71" s="19">
        <v>255.34</v>
      </c>
      <c r="C71" s="140">
        <v>239.65999999999997</v>
      </c>
      <c r="D71" s="247">
        <f t="shared" si="56"/>
        <v>2.8051880708646722E-2</v>
      </c>
      <c r="E71" s="215">
        <f t="shared" si="57"/>
        <v>2.1674741410730284E-2</v>
      </c>
      <c r="F71" s="52">
        <f t="shared" si="58"/>
        <v>-6.1408318320670618E-2</v>
      </c>
      <c r="H71" s="19">
        <v>618.78</v>
      </c>
      <c r="I71" s="140">
        <v>605.10799999999995</v>
      </c>
      <c r="J71" s="214">
        <f t="shared" si="59"/>
        <v>6.5162729378799439E-2</v>
      </c>
      <c r="K71" s="215">
        <f t="shared" si="60"/>
        <v>6.6348484695643112E-2</v>
      </c>
      <c r="L71" s="52">
        <f t="shared" si="61"/>
        <v>-2.209509033905431E-2</v>
      </c>
      <c r="N71" s="40">
        <f t="shared" si="64"/>
        <v>24.233570925041121</v>
      </c>
      <c r="O71" s="143">
        <f t="shared" si="65"/>
        <v>25.248602186430777</v>
      </c>
      <c r="P71" s="52">
        <f t="shared" si="66"/>
        <v>4.1885336029482946E-2</v>
      </c>
    </row>
    <row r="72" spans="1:16" ht="20.100000000000001" customHeight="1" x14ac:dyDescent="0.25">
      <c r="A72" s="38" t="s">
        <v>181</v>
      </c>
      <c r="B72" s="19">
        <v>688.84999999999991</v>
      </c>
      <c r="C72" s="140">
        <v>1189.3599999999999</v>
      </c>
      <c r="D72" s="247">
        <f t="shared" si="56"/>
        <v>7.5677676925476986E-2</v>
      </c>
      <c r="E72" s="215">
        <f t="shared" si="57"/>
        <v>0.10756517751926133</v>
      </c>
      <c r="F72" s="52">
        <f t="shared" si="58"/>
        <v>0.72658779124628015</v>
      </c>
      <c r="H72" s="19">
        <v>362.44799999999992</v>
      </c>
      <c r="I72" s="140">
        <v>519.24699999999996</v>
      </c>
      <c r="J72" s="214">
        <f t="shared" si="59"/>
        <v>3.816881757310691E-2</v>
      </c>
      <c r="K72" s="215">
        <f t="shared" si="60"/>
        <v>5.6934054140349487E-2</v>
      </c>
      <c r="L72" s="52">
        <f t="shared" si="61"/>
        <v>0.4326110228225844</v>
      </c>
      <c r="N72" s="40">
        <f t="shared" si="64"/>
        <v>5.2616389634898741</v>
      </c>
      <c r="O72" s="143">
        <f t="shared" si="65"/>
        <v>4.3657681442120131</v>
      </c>
      <c r="P72" s="52">
        <f t="shared" si="66"/>
        <v>-0.17026459350294515</v>
      </c>
    </row>
    <row r="73" spans="1:16" ht="20.100000000000001" customHeight="1" x14ac:dyDescent="0.25">
      <c r="A73" s="38" t="s">
        <v>162</v>
      </c>
      <c r="B73" s="19">
        <v>253.17</v>
      </c>
      <c r="C73" s="140">
        <v>439.09999999999997</v>
      </c>
      <c r="D73" s="247">
        <f t="shared" si="56"/>
        <v>2.7813482568371937E-2</v>
      </c>
      <c r="E73" s="215">
        <f t="shared" si="57"/>
        <v>3.9712004312157503E-2</v>
      </c>
      <c r="F73" s="52">
        <f t="shared" si="58"/>
        <v>0.7344077102342299</v>
      </c>
      <c r="H73" s="19">
        <v>222.58799999999999</v>
      </c>
      <c r="I73" s="140">
        <v>353.93699999999995</v>
      </c>
      <c r="J73" s="214">
        <f t="shared" si="59"/>
        <v>2.3440385285510536E-2</v>
      </c>
      <c r="K73" s="215">
        <f t="shared" si="60"/>
        <v>3.8808251795913844E-2</v>
      </c>
      <c r="L73" s="52">
        <f t="shared" si="61"/>
        <v>0.59009919672219513</v>
      </c>
      <c r="N73" s="40">
        <f t="shared" si="64"/>
        <v>8.7920369712051194</v>
      </c>
      <c r="O73" s="143">
        <f t="shared" si="65"/>
        <v>8.0605101343657477</v>
      </c>
      <c r="P73" s="52">
        <f t="shared" si="66"/>
        <v>-8.3203339480395946E-2</v>
      </c>
    </row>
    <row r="74" spans="1:16" ht="20.100000000000001" customHeight="1" x14ac:dyDescent="0.25">
      <c r="A74" s="38" t="s">
        <v>168</v>
      </c>
      <c r="B74" s="19">
        <v>800.46999999999991</v>
      </c>
      <c r="C74" s="140">
        <v>596.56000000000006</v>
      </c>
      <c r="D74" s="247">
        <f t="shared" si="56"/>
        <v>8.7940349928920025E-2</v>
      </c>
      <c r="E74" s="215">
        <f t="shared" si="57"/>
        <v>5.3952615104670198E-2</v>
      </c>
      <c r="F74" s="52">
        <f t="shared" si="58"/>
        <v>-0.25473784151810797</v>
      </c>
      <c r="H74" s="19">
        <v>416.87099999999998</v>
      </c>
      <c r="I74" s="140">
        <v>307.18599999999998</v>
      </c>
      <c r="J74" s="214">
        <f t="shared" si="59"/>
        <v>4.3900016417578944E-2</v>
      </c>
      <c r="K74" s="215">
        <f t="shared" si="60"/>
        <v>3.3682128842645979E-2</v>
      </c>
      <c r="L74" s="52">
        <f t="shared" si="61"/>
        <v>-0.26311496841948712</v>
      </c>
      <c r="N74" s="40">
        <f t="shared" ref="N74" si="67">(H74/B74)*10</f>
        <v>5.2078279011081001</v>
      </c>
      <c r="O74" s="143">
        <f t="shared" ref="O74" si="68">(I74/C74)*10</f>
        <v>5.1492892584149104</v>
      </c>
      <c r="P74" s="52">
        <f t="shared" ref="P74" si="69">(O74-N74)/N74</f>
        <v>-1.1240510209781346E-2</v>
      </c>
    </row>
    <row r="75" spans="1:16" ht="20.100000000000001" customHeight="1" x14ac:dyDescent="0.25">
      <c r="A75" s="38" t="s">
        <v>167</v>
      </c>
      <c r="B75" s="19">
        <v>203.4</v>
      </c>
      <c r="C75" s="140">
        <v>494.83</v>
      </c>
      <c r="D75" s="247">
        <f t="shared" si="56"/>
        <v>2.2345705867230923E-2</v>
      </c>
      <c r="E75" s="215">
        <f t="shared" si="57"/>
        <v>4.4752200168036667E-2</v>
      </c>
      <c r="F75" s="52">
        <f t="shared" si="58"/>
        <v>1.4327925270403143</v>
      </c>
      <c r="H75" s="19">
        <v>123.304</v>
      </c>
      <c r="I75" s="140">
        <v>303.87299999999993</v>
      </c>
      <c r="J75" s="214">
        <f t="shared" si="59"/>
        <v>1.2984946480693439E-2</v>
      </c>
      <c r="K75" s="215">
        <f t="shared" si="60"/>
        <v>3.3318867193821856E-2</v>
      </c>
      <c r="L75" s="52">
        <f t="shared" si="61"/>
        <v>1.4644212677609805</v>
      </c>
      <c r="N75" s="40">
        <f t="shared" si="64"/>
        <v>6.0621435594886917</v>
      </c>
      <c r="O75" s="143">
        <f t="shared" si="65"/>
        <v>6.1409575005557446</v>
      </c>
      <c r="P75" s="52">
        <f t="shared" si="66"/>
        <v>1.3001002086743801E-2</v>
      </c>
    </row>
    <row r="76" spans="1:16" ht="20.100000000000001" customHeight="1" x14ac:dyDescent="0.25">
      <c r="A76" s="38" t="s">
        <v>180</v>
      </c>
      <c r="B76" s="19">
        <v>219.08</v>
      </c>
      <c r="C76" s="140">
        <v>332.89</v>
      </c>
      <c r="D76" s="247">
        <f t="shared" si="56"/>
        <v>2.4068324687280977E-2</v>
      </c>
      <c r="E76" s="215">
        <f t="shared" si="57"/>
        <v>3.0106420212876593E-2</v>
      </c>
      <c r="F76" s="52">
        <f t="shared" si="58"/>
        <v>0.51949059704217626</v>
      </c>
      <c r="H76" s="19">
        <v>239.249</v>
      </c>
      <c r="I76" s="140">
        <v>297.31099999999998</v>
      </c>
      <c r="J76" s="214">
        <f t="shared" si="59"/>
        <v>2.5194928474010773E-2</v>
      </c>
      <c r="K76" s="215">
        <f t="shared" si="60"/>
        <v>3.2599361326153924E-2</v>
      </c>
      <c r="L76" s="52">
        <f t="shared" si="61"/>
        <v>0.2426843999347959</v>
      </c>
      <c r="N76" s="40">
        <f t="shared" si="64"/>
        <v>10.920622603615119</v>
      </c>
      <c r="O76" s="143">
        <f t="shared" si="65"/>
        <v>8.9312085073147287</v>
      </c>
      <c r="P76" s="52">
        <f t="shared" si="66"/>
        <v>-0.18217039160769299</v>
      </c>
    </row>
    <row r="77" spans="1:16" ht="20.100000000000001" customHeight="1" x14ac:dyDescent="0.25">
      <c r="A77" s="38" t="s">
        <v>173</v>
      </c>
      <c r="B77" s="19">
        <v>187.24000000000004</v>
      </c>
      <c r="C77" s="140">
        <v>165.07999999999998</v>
      </c>
      <c r="D77" s="247">
        <f t="shared" si="56"/>
        <v>2.0570353817995667E-2</v>
      </c>
      <c r="E77" s="215">
        <f t="shared" si="57"/>
        <v>1.4929760127194172E-2</v>
      </c>
      <c r="F77" s="52">
        <f t="shared" si="58"/>
        <v>-0.11835077974791737</v>
      </c>
      <c r="H77" s="19">
        <v>294.51800000000003</v>
      </c>
      <c r="I77" s="140">
        <v>160.197</v>
      </c>
      <c r="J77" s="214">
        <f t="shared" si="59"/>
        <v>3.1015218221638149E-2</v>
      </c>
      <c r="K77" s="215">
        <f t="shared" si="60"/>
        <v>1.7565175477415502E-2</v>
      </c>
      <c r="L77" s="52">
        <f t="shared" si="61"/>
        <v>-0.45607059670376687</v>
      </c>
      <c r="N77" s="40">
        <f t="shared" si="64"/>
        <v>15.729438154240544</v>
      </c>
      <c r="O77" s="143">
        <f t="shared" si="65"/>
        <v>9.7042040222922239</v>
      </c>
      <c r="P77" s="52">
        <f t="shared" si="66"/>
        <v>-0.38305463125038325</v>
      </c>
    </row>
    <row r="78" spans="1:16" ht="20.100000000000001" customHeight="1" x14ac:dyDescent="0.25">
      <c r="A78" s="38" t="s">
        <v>159</v>
      </c>
      <c r="B78" s="19">
        <v>326.75</v>
      </c>
      <c r="C78" s="140">
        <v>239.26</v>
      </c>
      <c r="D78" s="247">
        <f t="shared" si="56"/>
        <v>3.5897047158887432E-2</v>
      </c>
      <c r="E78" s="215">
        <f t="shared" si="57"/>
        <v>2.1638565592636768E-2</v>
      </c>
      <c r="F78" s="52">
        <f t="shared" si="58"/>
        <v>-0.2677582249426167</v>
      </c>
      <c r="H78" s="19">
        <v>176.386</v>
      </c>
      <c r="I78" s="140">
        <v>134.51100000000002</v>
      </c>
      <c r="J78" s="214">
        <f t="shared" si="59"/>
        <v>1.8574926765908589E-2</v>
      </c>
      <c r="K78" s="215">
        <f t="shared" si="60"/>
        <v>1.4748773813758293E-2</v>
      </c>
      <c r="L78" s="52">
        <f t="shared" si="61"/>
        <v>-0.23740546301860677</v>
      </c>
      <c r="N78" s="40">
        <f t="shared" si="64"/>
        <v>5.3981943381790352</v>
      </c>
      <c r="O78" s="143">
        <f t="shared" si="65"/>
        <v>5.621959374738779</v>
      </c>
      <c r="P78" s="52">
        <f t="shared" si="66"/>
        <v>4.1451830471747379E-2</v>
      </c>
    </row>
    <row r="79" spans="1:16" ht="20.100000000000001" customHeight="1" x14ac:dyDescent="0.25">
      <c r="A79" s="38" t="s">
        <v>211</v>
      </c>
      <c r="B79" s="19">
        <v>137.24</v>
      </c>
      <c r="C79" s="140">
        <v>180.73999999999998</v>
      </c>
      <c r="D79" s="247">
        <f t="shared" ref="D79:D91" si="70">B79/$B$95</f>
        <v>1.5077309111203401E-2</v>
      </c>
      <c r="E79" s="215">
        <f t="shared" ref="E79:E91" si="71">C79/$C$95</f>
        <v>1.6346043405555333E-2</v>
      </c>
      <c r="F79" s="52">
        <f t="shared" si="58"/>
        <v>0.31696298455260835</v>
      </c>
      <c r="H79" s="19">
        <v>114.99999999999999</v>
      </c>
      <c r="I79" s="140">
        <v>125.13699999999999</v>
      </c>
      <c r="J79" s="214">
        <f t="shared" ref="J79:J90" si="72">H79/$H$95</f>
        <v>1.2110465558941682E-2</v>
      </c>
      <c r="K79" s="215">
        <f t="shared" ref="K79:K90" si="73">I79/$I$95</f>
        <v>1.372093961633079E-2</v>
      </c>
      <c r="L79" s="52">
        <f t="shared" si="61"/>
        <v>8.8147826086956538E-2</v>
      </c>
      <c r="N79" s="40">
        <f t="shared" si="64"/>
        <v>8.3794812008160875</v>
      </c>
      <c r="O79" s="143">
        <f t="shared" si="65"/>
        <v>6.9235918999668034</v>
      </c>
      <c r="P79" s="52">
        <f t="shared" si="66"/>
        <v>-0.17374456317265721</v>
      </c>
    </row>
    <row r="80" spans="1:16" ht="20.100000000000001" customHeight="1" x14ac:dyDescent="0.25">
      <c r="A80" s="38" t="s">
        <v>191</v>
      </c>
      <c r="B80" s="19">
        <v>14.110000000000001</v>
      </c>
      <c r="C80" s="140">
        <v>25.709999999999997</v>
      </c>
      <c r="D80" s="247">
        <f t="shared" si="70"/>
        <v>1.5501372162567764E-3</v>
      </c>
      <c r="E80" s="215">
        <f t="shared" si="71"/>
        <v>2.3252007079607594E-3</v>
      </c>
      <c r="F80" s="52">
        <f t="shared" si="58"/>
        <v>0.82211197732104857</v>
      </c>
      <c r="H80" s="19">
        <v>12.318000000000001</v>
      </c>
      <c r="I80" s="140">
        <v>90.853999999999999</v>
      </c>
      <c r="J80" s="214">
        <f t="shared" si="72"/>
        <v>1.2971888239569015E-3</v>
      </c>
      <c r="K80" s="215">
        <f t="shared" si="73"/>
        <v>9.9618997411006962E-3</v>
      </c>
      <c r="L80" s="52">
        <f t="shared" si="61"/>
        <v>6.3757103425880821</v>
      </c>
      <c r="N80" s="40">
        <f t="shared" si="64"/>
        <v>8.7299787384833447</v>
      </c>
      <c r="O80" s="143">
        <f t="shared" si="65"/>
        <v>35.338000777907432</v>
      </c>
      <c r="P80" s="52">
        <f t="shared" si="66"/>
        <v>3.0478908181220481</v>
      </c>
    </row>
    <row r="81" spans="1:16" ht="20.100000000000001" customHeight="1" x14ac:dyDescent="0.25">
      <c r="A81" s="38" t="s">
        <v>232</v>
      </c>
      <c r="B81" s="19">
        <v>39.14</v>
      </c>
      <c r="C81" s="140">
        <v>59.900000000000006</v>
      </c>
      <c r="D81" s="247">
        <f t="shared" si="70"/>
        <v>4.2999553964769826E-3</v>
      </c>
      <c r="E81" s="215">
        <f t="shared" si="71"/>
        <v>5.4173287595040654E-3</v>
      </c>
      <c r="F81" s="52">
        <f t="shared" si="58"/>
        <v>0.53040367910066444</v>
      </c>
      <c r="H81" s="19">
        <v>42.058999999999997</v>
      </c>
      <c r="I81" s="140">
        <v>78.98599999999999</v>
      </c>
      <c r="J81" s="214">
        <f t="shared" si="72"/>
        <v>4.4291658342915504E-3</v>
      </c>
      <c r="K81" s="215">
        <f t="shared" si="73"/>
        <v>8.6606050691282657E-3</v>
      </c>
      <c r="L81" s="52">
        <f t="shared" si="61"/>
        <v>0.87798093154853885</v>
      </c>
      <c r="N81" s="40">
        <f t="shared" si="64"/>
        <v>10.745784363822175</v>
      </c>
      <c r="O81" s="143">
        <f t="shared" si="65"/>
        <v>13.186310517529211</v>
      </c>
      <c r="P81" s="52">
        <f t="shared" si="66"/>
        <v>0.22711475226727557</v>
      </c>
    </row>
    <row r="82" spans="1:16" ht="20.100000000000001" customHeight="1" x14ac:dyDescent="0.25">
      <c r="A82" s="38" t="s">
        <v>193</v>
      </c>
      <c r="B82" s="19">
        <v>37.32</v>
      </c>
      <c r="C82" s="140">
        <v>44.32</v>
      </c>
      <c r="D82" s="247">
        <f t="shared" si="70"/>
        <v>4.1000085691497443E-3</v>
      </c>
      <c r="E82" s="215">
        <f t="shared" si="71"/>
        <v>4.0082806447616047E-3</v>
      </c>
      <c r="F82" s="52">
        <f t="shared" si="58"/>
        <v>0.18756698821007503</v>
      </c>
      <c r="H82" s="19">
        <v>44.293999999999997</v>
      </c>
      <c r="I82" s="140">
        <v>60.608999999999995</v>
      </c>
      <c r="J82" s="214">
        <f t="shared" si="72"/>
        <v>4.6645300997196779E-3</v>
      </c>
      <c r="K82" s="215">
        <f t="shared" si="73"/>
        <v>6.6456158386903382E-3</v>
      </c>
      <c r="L82" s="52">
        <f t="shared" si="61"/>
        <v>0.36833431164491803</v>
      </c>
      <c r="N82" s="40">
        <f t="shared" si="64"/>
        <v>11.868703108252948</v>
      </c>
      <c r="O82" s="143">
        <f t="shared" si="65"/>
        <v>13.675315884476532</v>
      </c>
      <c r="P82" s="52">
        <f t="shared" si="66"/>
        <v>0.15221652776598224</v>
      </c>
    </row>
    <row r="83" spans="1:16" ht="20.100000000000001" customHeight="1" x14ac:dyDescent="0.25">
      <c r="A83" s="38" t="s">
        <v>222</v>
      </c>
      <c r="B83" s="19">
        <v>54.3</v>
      </c>
      <c r="C83" s="140">
        <v>21.790000000000003</v>
      </c>
      <c r="D83" s="247">
        <f t="shared" si="70"/>
        <v>5.9654465515763958E-3</v>
      </c>
      <c r="E83" s="215">
        <f t="shared" si="71"/>
        <v>1.9706776906443001E-3</v>
      </c>
      <c r="F83" s="52">
        <f t="shared" si="58"/>
        <v>-0.59871086556169417</v>
      </c>
      <c r="H83" s="19">
        <v>39.204999999999998</v>
      </c>
      <c r="I83" s="140">
        <v>59.794000000000004</v>
      </c>
      <c r="J83" s="214">
        <f t="shared" si="72"/>
        <v>4.1286156716374674E-3</v>
      </c>
      <c r="K83" s="215">
        <f t="shared" si="73"/>
        <v>6.556253253784919E-3</v>
      </c>
      <c r="L83" s="52">
        <f t="shared" si="61"/>
        <v>0.52516260681035598</v>
      </c>
      <c r="N83" s="40">
        <f t="shared" si="64"/>
        <v>7.2200736648250459</v>
      </c>
      <c r="O83" s="143">
        <f t="shared" si="65"/>
        <v>27.441027994492885</v>
      </c>
      <c r="P83" s="52">
        <f t="shared" si="66"/>
        <v>2.8006576204590328</v>
      </c>
    </row>
    <row r="84" spans="1:16" ht="20.100000000000001" customHeight="1" x14ac:dyDescent="0.25">
      <c r="A84" s="38" t="s">
        <v>198</v>
      </c>
      <c r="B84" s="19">
        <v>6.75</v>
      </c>
      <c r="C84" s="140">
        <v>22.619999999999997</v>
      </c>
      <c r="D84" s="247">
        <f t="shared" si="70"/>
        <v>7.4156103541695535E-4</v>
      </c>
      <c r="E84" s="215">
        <f t="shared" si="71"/>
        <v>2.0457425131883461E-3</v>
      </c>
      <c r="F84" s="52">
        <f t="shared" si="58"/>
        <v>2.3511111111111109</v>
      </c>
      <c r="H84" s="19">
        <v>7.9420000000000002</v>
      </c>
      <c r="I84" s="140">
        <v>41.307000000000009</v>
      </c>
      <c r="J84" s="214">
        <f t="shared" si="72"/>
        <v>8.363592823401292E-4</v>
      </c>
      <c r="K84" s="215">
        <f t="shared" si="73"/>
        <v>4.5292028155683459E-3</v>
      </c>
      <c r="L84" s="52">
        <f t="shared" ref="L84:L92" si="74">(I84-H84)/H84</f>
        <v>4.2010828506673397</v>
      </c>
      <c r="N84" s="40">
        <f t="shared" ref="N84:N89" si="75">(H84/B84)*10</f>
        <v>11.765925925925927</v>
      </c>
      <c r="O84" s="143">
        <f t="shared" ref="O84:O89" si="76">(I84/C84)*10</f>
        <v>18.261273209549078</v>
      </c>
      <c r="P84" s="52">
        <f t="shared" ref="P84:P89" si="77">(O84-N84)/N84</f>
        <v>0.552047269761474</v>
      </c>
    </row>
    <row r="85" spans="1:16" ht="20.100000000000001" customHeight="1" x14ac:dyDescent="0.25">
      <c r="A85" s="38" t="s">
        <v>164</v>
      </c>
      <c r="B85" s="19">
        <v>29.21</v>
      </c>
      <c r="C85" s="140">
        <v>28.75</v>
      </c>
      <c r="D85" s="247">
        <f t="shared" si="70"/>
        <v>3.2090367177080394E-3</v>
      </c>
      <c r="E85" s="215">
        <f t="shared" si="71"/>
        <v>2.6001369254714836E-3</v>
      </c>
      <c r="F85" s="52">
        <f t="shared" si="58"/>
        <v>-1.574803149606302E-2</v>
      </c>
      <c r="H85" s="19">
        <v>18.983000000000001</v>
      </c>
      <c r="I85" s="140">
        <v>26.606000000000002</v>
      </c>
      <c r="J85" s="214">
        <f t="shared" si="72"/>
        <v>1.9990692843946957E-3</v>
      </c>
      <c r="K85" s="215">
        <f t="shared" si="73"/>
        <v>2.9172772196240683E-3</v>
      </c>
      <c r="L85" s="52">
        <f t="shared" si="74"/>
        <v>0.40156982563346155</v>
      </c>
      <c r="N85" s="40">
        <f t="shared" si="75"/>
        <v>6.498801780212256</v>
      </c>
      <c r="O85" s="143">
        <f t="shared" si="76"/>
        <v>9.2542608695652184</v>
      </c>
      <c r="P85" s="52">
        <f t="shared" si="77"/>
        <v>0.42399494284359707</v>
      </c>
    </row>
    <row r="86" spans="1:16" ht="20.100000000000001" customHeight="1" x14ac:dyDescent="0.25">
      <c r="A86" s="38" t="s">
        <v>212</v>
      </c>
      <c r="B86" s="19">
        <v>26.82</v>
      </c>
      <c r="C86" s="140">
        <v>14.179999999999998</v>
      </c>
      <c r="D86" s="247">
        <f t="shared" si="70"/>
        <v>2.9464691807233692E-3</v>
      </c>
      <c r="E86" s="215">
        <f t="shared" si="71"/>
        <v>1.2824327514151523E-3</v>
      </c>
      <c r="F86" s="52">
        <f t="shared" si="58"/>
        <v>-0.47129008202833717</v>
      </c>
      <c r="H86" s="19">
        <v>69.227000000000004</v>
      </c>
      <c r="I86" s="140">
        <v>25.974</v>
      </c>
      <c r="J86" s="214">
        <f t="shared" si="72"/>
        <v>7.2901843412943998E-3</v>
      </c>
      <c r="K86" s="215">
        <f t="shared" si="73"/>
        <v>2.8479800985685769E-3</v>
      </c>
      <c r="L86" s="52">
        <f t="shared" si="74"/>
        <v>-0.62479957242116513</v>
      </c>
      <c r="N86" s="40">
        <f t="shared" si="75"/>
        <v>25.811707680835202</v>
      </c>
      <c r="O86" s="143">
        <f t="shared" si="76"/>
        <v>18.317348377997181</v>
      </c>
      <c r="P86" s="52">
        <f t="shared" si="77"/>
        <v>-0.29034728718869179</v>
      </c>
    </row>
    <row r="87" spans="1:16" ht="20.100000000000001" customHeight="1" x14ac:dyDescent="0.25">
      <c r="A87" s="38" t="s">
        <v>201</v>
      </c>
      <c r="B87" s="19">
        <v>26.32</v>
      </c>
      <c r="C87" s="140">
        <v>16.57</v>
      </c>
      <c r="D87" s="247">
        <f t="shared" si="70"/>
        <v>2.8915387336554466E-3</v>
      </c>
      <c r="E87" s="215">
        <f t="shared" si="71"/>
        <v>1.4985832645239123E-3</v>
      </c>
      <c r="F87" s="52">
        <f t="shared" si="58"/>
        <v>-0.37044072948328266</v>
      </c>
      <c r="H87" s="19">
        <v>18.734999999999999</v>
      </c>
      <c r="I87" s="140">
        <v>16.258000000000003</v>
      </c>
      <c r="J87" s="214">
        <f t="shared" si="72"/>
        <v>1.9729528021458472E-3</v>
      </c>
      <c r="K87" s="215">
        <f t="shared" si="73"/>
        <v>1.7826465096838348E-3</v>
      </c>
      <c r="L87" s="52">
        <f t="shared" si="74"/>
        <v>-0.13221243661595927</v>
      </c>
      <c r="N87" s="40">
        <f t="shared" si="75"/>
        <v>7.1181610942249236</v>
      </c>
      <c r="O87" s="143">
        <f t="shared" si="76"/>
        <v>9.8117079058539538</v>
      </c>
      <c r="P87" s="52">
        <f t="shared" si="77"/>
        <v>0.378404868332405</v>
      </c>
    </row>
    <row r="88" spans="1:16" ht="20.100000000000001" customHeight="1" x14ac:dyDescent="0.25">
      <c r="A88" s="38" t="s">
        <v>197</v>
      </c>
      <c r="B88" s="19">
        <v>9.4899999999999984</v>
      </c>
      <c r="C88" s="140">
        <v>5.4</v>
      </c>
      <c r="D88" s="247">
        <f t="shared" si="70"/>
        <v>1.0425798853491712E-3</v>
      </c>
      <c r="E88" s="215">
        <f t="shared" si="71"/>
        <v>4.8837354426247001E-4</v>
      </c>
      <c r="F88" s="52">
        <f t="shared" si="58"/>
        <v>-0.43097997892518425</v>
      </c>
      <c r="H88" s="19">
        <v>8.9589999999999996</v>
      </c>
      <c r="I88" s="140">
        <v>6.6619999999999999</v>
      </c>
      <c r="J88" s="214">
        <f t="shared" si="72"/>
        <v>9.4345792123963945E-4</v>
      </c>
      <c r="K88" s="215">
        <f t="shared" si="73"/>
        <v>7.3047060201216049E-4</v>
      </c>
      <c r="L88" s="52">
        <f t="shared" si="74"/>
        <v>-0.25639022212300477</v>
      </c>
      <c r="N88" s="40">
        <f t="shared" si="75"/>
        <v>9.4404636459430993</v>
      </c>
      <c r="O88" s="143">
        <f t="shared" si="76"/>
        <v>12.337037037037035</v>
      </c>
      <c r="P88" s="52">
        <f t="shared" si="77"/>
        <v>0.30682533186160788</v>
      </c>
    </row>
    <row r="89" spans="1:16" ht="20.100000000000001" customHeight="1" x14ac:dyDescent="0.25">
      <c r="A89" s="38" t="s">
        <v>221</v>
      </c>
      <c r="B89" s="19">
        <v>6.93</v>
      </c>
      <c r="C89" s="140">
        <v>8.69</v>
      </c>
      <c r="D89" s="247">
        <f t="shared" si="70"/>
        <v>7.6133599636140747E-4</v>
      </c>
      <c r="E89" s="215">
        <f t="shared" si="71"/>
        <v>7.8591964808164135E-4</v>
      </c>
      <c r="F89" s="52">
        <f t="shared" si="58"/>
        <v>0.25396825396825395</v>
      </c>
      <c r="H89" s="19">
        <v>3.6120000000000001</v>
      </c>
      <c r="I89" s="140">
        <v>5.1360000000000001</v>
      </c>
      <c r="J89" s="214">
        <f t="shared" si="72"/>
        <v>3.8037392694693358E-4</v>
      </c>
      <c r="K89" s="215">
        <f t="shared" si="73"/>
        <v>5.6314875591931203E-4</v>
      </c>
      <c r="L89" s="52">
        <f t="shared" si="74"/>
        <v>0.42192691029900331</v>
      </c>
      <c r="N89" s="40">
        <f t="shared" si="75"/>
        <v>5.2121212121212128</v>
      </c>
      <c r="O89" s="143">
        <f t="shared" si="76"/>
        <v>5.9102416570771013</v>
      </c>
      <c r="P89" s="52">
        <f t="shared" si="77"/>
        <v>0.13394171327642043</v>
      </c>
    </row>
    <row r="90" spans="1:16" ht="20.100000000000001" customHeight="1" x14ac:dyDescent="0.25">
      <c r="A90" s="38" t="s">
        <v>236</v>
      </c>
      <c r="B90" s="19"/>
      <c r="C90" s="140">
        <v>3.66</v>
      </c>
      <c r="D90" s="247">
        <f t="shared" si="70"/>
        <v>0</v>
      </c>
      <c r="E90" s="215">
        <f t="shared" si="71"/>
        <v>3.3100873555567408E-4</v>
      </c>
      <c r="F90" s="52"/>
      <c r="H90" s="19"/>
      <c r="I90" s="140">
        <v>5.1289999999999996</v>
      </c>
      <c r="J90" s="214">
        <f t="shared" si="72"/>
        <v>0</v>
      </c>
      <c r="K90" s="215">
        <f t="shared" si="73"/>
        <v>5.6238122451521635E-4</v>
      </c>
      <c r="L90" s="52"/>
      <c r="N90" s="40"/>
      <c r="O90" s="143">
        <f t="shared" ref="O90:O93" si="78">(I90/C90)*10</f>
        <v>14.013661202185791</v>
      </c>
      <c r="P90" s="52"/>
    </row>
    <row r="91" spans="1:16" ht="20.100000000000001" customHeight="1" x14ac:dyDescent="0.25">
      <c r="A91" s="38" t="s">
        <v>237</v>
      </c>
      <c r="B91" s="19"/>
      <c r="C91" s="140">
        <v>9</v>
      </c>
      <c r="D91" s="247">
        <f t="shared" si="70"/>
        <v>0</v>
      </c>
      <c r="E91" s="215">
        <f t="shared" si="71"/>
        <v>8.1395590710411653E-4</v>
      </c>
      <c r="F91" s="52"/>
      <c r="H91" s="19"/>
      <c r="I91" s="140">
        <v>3.9910000000000001</v>
      </c>
      <c r="J91" s="214">
        <f>H91/$H$95</f>
        <v>0</v>
      </c>
      <c r="K91" s="215">
        <f>I91/$I$95</f>
        <v>4.3760254767795446E-4</v>
      </c>
      <c r="L91" s="52"/>
      <c r="N91" s="40"/>
      <c r="O91" s="143">
        <f t="shared" si="78"/>
        <v>4.4344444444444449</v>
      </c>
      <c r="P91" s="52"/>
    </row>
    <row r="92" spans="1:16" ht="20.100000000000001" customHeight="1" x14ac:dyDescent="0.25">
      <c r="A92" s="38" t="s">
        <v>238</v>
      </c>
      <c r="B92" s="19">
        <v>19.82</v>
      </c>
      <c r="C92" s="140">
        <v>3.6</v>
      </c>
      <c r="D92" s="247">
        <f>B92/$B$95</f>
        <v>2.1774429217724526E-3</v>
      </c>
      <c r="E92" s="215">
        <f>C92/$C$95</f>
        <v>3.2558236284164664E-4</v>
      </c>
      <c r="F92" s="52">
        <f t="shared" si="58"/>
        <v>-0.81836528758829463</v>
      </c>
      <c r="H92" s="19">
        <v>19.914999999999999</v>
      </c>
      <c r="I92" s="140">
        <v>3.3170000000000002</v>
      </c>
      <c r="J92" s="214">
        <f>H92/$H$95</f>
        <v>2.0972167096202053E-3</v>
      </c>
      <c r="K92" s="215">
        <f>I92/$I$95</f>
        <v>3.6370023819788899E-4</v>
      </c>
      <c r="L92" s="52">
        <f t="shared" si="74"/>
        <v>-0.83344212904845594</v>
      </c>
      <c r="N92" s="40">
        <f t="shared" ref="N92" si="79">(H92/B92)*10</f>
        <v>10.047931382441977</v>
      </c>
      <c r="O92" s="143">
        <f t="shared" si="78"/>
        <v>9.2138888888888886</v>
      </c>
      <c r="P92" s="52">
        <f t="shared" ref="P92" si="80">(O92-N92)/N92</f>
        <v>-8.3006388261221253E-2</v>
      </c>
    </row>
    <row r="93" spans="1:16" ht="20.100000000000001" customHeight="1" x14ac:dyDescent="0.25">
      <c r="A93" s="38" t="s">
        <v>239</v>
      </c>
      <c r="B93" s="19"/>
      <c r="C93" s="140">
        <v>0.16999999999999998</v>
      </c>
      <c r="D93" s="247">
        <f>B93/$B$95</f>
        <v>0</v>
      </c>
      <c r="E93" s="215">
        <f>C93/$C$95</f>
        <v>1.5374722689744422E-5</v>
      </c>
      <c r="F93" s="52"/>
      <c r="H93" s="19"/>
      <c r="I93" s="140">
        <v>3.2</v>
      </c>
      <c r="J93" s="214">
        <f>H93/$H$95</f>
        <v>0</v>
      </c>
      <c r="K93" s="215">
        <f>I93/$I$95</f>
        <v>3.5087149901514767E-4</v>
      </c>
      <c r="L93" s="52"/>
      <c r="N93" s="40"/>
      <c r="O93" s="143">
        <f t="shared" si="78"/>
        <v>188.2352941176471</v>
      </c>
      <c r="P93" s="52"/>
    </row>
    <row r="94" spans="1:16" ht="20.100000000000001" customHeight="1" thickBot="1" x14ac:dyDescent="0.3">
      <c r="A94" s="8" t="s">
        <v>17</v>
      </c>
      <c r="B94" s="196">
        <f>B95-SUM(B68:B93)</f>
        <v>58</v>
      </c>
      <c r="C94" s="22">
        <f>C95-SUM(C68:C93)</f>
        <v>54.950000000002547</v>
      </c>
      <c r="D94" s="247">
        <f>B94/$B$95</f>
        <v>6.3719318598790238E-3</v>
      </c>
      <c r="E94" s="215">
        <f>C94/$C$95</f>
        <v>4.9696530105970312E-3</v>
      </c>
      <c r="F94" s="52">
        <f t="shared" si="58"/>
        <v>-5.2586206896507816E-2</v>
      </c>
      <c r="H94" s="196">
        <f>H95-SUM(H68:H93)</f>
        <v>154.23300000000381</v>
      </c>
      <c r="I94" s="119">
        <f>I95-SUM(I68:I93)</f>
        <v>30.613999999994121</v>
      </c>
      <c r="J94" s="214">
        <f>H94/$H$95</f>
        <v>1.6242029865672164E-2</v>
      </c>
      <c r="K94" s="215">
        <f>I94/$I$95</f>
        <v>3.356743772139896E-3</v>
      </c>
      <c r="L94" s="52">
        <f t="shared" ref="L94" si="81">(I94-H94)/H94</f>
        <v>-0.80150810786282212</v>
      </c>
      <c r="N94" s="40">
        <f t="shared" ref="N94" si="82">(H94/B94)*10</f>
        <v>26.591896551724794</v>
      </c>
      <c r="O94" s="143">
        <f t="shared" ref="O94" si="83">(I94/C94)*10</f>
        <v>5.5712465878057689</v>
      </c>
      <c r="P94" s="52">
        <f t="shared" ref="P94" si="84">(O94-N94)/N94</f>
        <v>-0.790490814486701</v>
      </c>
    </row>
    <row r="95" spans="1:16" ht="26.25" customHeight="1" thickBot="1" x14ac:dyDescent="0.3">
      <c r="A95" s="12" t="s">
        <v>18</v>
      </c>
      <c r="B95" s="17">
        <v>9102.4199999999964</v>
      </c>
      <c r="C95" s="145">
        <v>11057.110000000002</v>
      </c>
      <c r="D95" s="243">
        <f>SUM(D68:D94)</f>
        <v>1.0000000000000002</v>
      </c>
      <c r="E95" s="244">
        <f>SUM(E68:E94)</f>
        <v>0.99999999999999989</v>
      </c>
      <c r="F95" s="57">
        <f>(C95-B95)/B95</f>
        <v>0.21474399115839599</v>
      </c>
      <c r="G95" s="1"/>
      <c r="H95" s="17">
        <v>9495.9190000000035</v>
      </c>
      <c r="I95" s="145">
        <v>9120.1479999999974</v>
      </c>
      <c r="J95" s="255">
        <f>H95/$H$95</f>
        <v>1</v>
      </c>
      <c r="K95" s="244">
        <f>I95/$I$95</f>
        <v>1</v>
      </c>
      <c r="L95" s="57">
        <f>(I95-H95)/H95</f>
        <v>-3.9571841335209995E-2</v>
      </c>
      <c r="M95" s="1"/>
      <c r="N95" s="37">
        <f t="shared" ref="N95:O95" si="85">(H95/B95)*10</f>
        <v>10.432301519815617</v>
      </c>
      <c r="O95" s="150">
        <f t="shared" si="85"/>
        <v>8.2482203758486587</v>
      </c>
      <c r="P95" s="57">
        <f>(O95-N95)/N95</f>
        <v>-0.20935755545585116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2:L62 J60:K60 N62:P62 D58:E61 K57:K59 D19:E19 D18:E18 J21:K24 J18:K19 D68:E73 N39:P47 K39:L47 D39:F47 K53:K55 D53:E55 D21:E24 D20:E20 J20:K20 J61:K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47" t="s">
        <v>3</v>
      </c>
      <c r="B4" s="339"/>
      <c r="C4" s="339"/>
      <c r="D4" s="371" t="s">
        <v>1</v>
      </c>
      <c r="E4" s="379"/>
      <c r="F4" s="362" t="s">
        <v>13</v>
      </c>
      <c r="G4" s="362"/>
      <c r="H4" s="378" t="s">
        <v>34</v>
      </c>
      <c r="I4" s="379"/>
      <c r="K4" s="371" t="s">
        <v>19</v>
      </c>
      <c r="L4" s="379"/>
      <c r="M4" s="362" t="s">
        <v>13</v>
      </c>
      <c r="N4" s="362"/>
      <c r="O4" s="378" t="s">
        <v>34</v>
      </c>
      <c r="P4" s="379"/>
      <c r="R4" s="371" t="s">
        <v>22</v>
      </c>
      <c r="S4" s="362"/>
      <c r="T4" s="69" t="s">
        <v>0</v>
      </c>
    </row>
    <row r="5" spans="1:20" x14ac:dyDescent="0.25">
      <c r="A5" s="363"/>
      <c r="B5" s="340"/>
      <c r="C5" s="340"/>
      <c r="D5" s="380" t="s">
        <v>40</v>
      </c>
      <c r="E5" s="381"/>
      <c r="F5" s="382" t="str">
        <f>D5</f>
        <v>jan - mar</v>
      </c>
      <c r="G5" s="382"/>
      <c r="H5" s="380" t="str">
        <f>F5</f>
        <v>jan - mar</v>
      </c>
      <c r="I5" s="381"/>
      <c r="K5" s="380" t="str">
        <f>D5</f>
        <v>jan - mar</v>
      </c>
      <c r="L5" s="381"/>
      <c r="M5" s="382" t="str">
        <f>D5</f>
        <v>jan - mar</v>
      </c>
      <c r="N5" s="382"/>
      <c r="O5" s="380" t="str">
        <f>D5</f>
        <v>jan - mar</v>
      </c>
      <c r="P5" s="381"/>
      <c r="R5" s="380" t="str">
        <f>D5</f>
        <v>jan - mar</v>
      </c>
      <c r="S5" s="382"/>
      <c r="T5" s="67" t="s">
        <v>35</v>
      </c>
    </row>
    <row r="6" spans="1:20" ht="15.75" thickBot="1" x14ac:dyDescent="0.3">
      <c r="A6" s="363"/>
      <c r="B6" s="340"/>
      <c r="C6" s="340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47" t="s">
        <v>2</v>
      </c>
      <c r="B23" s="339"/>
      <c r="C23" s="339"/>
      <c r="D23" s="371" t="s">
        <v>1</v>
      </c>
      <c r="E23" s="379"/>
      <c r="F23" s="362" t="s">
        <v>13</v>
      </c>
      <c r="G23" s="362"/>
      <c r="H23" s="378" t="s">
        <v>34</v>
      </c>
      <c r="I23" s="379"/>
      <c r="J23"/>
      <c r="K23" s="371" t="s">
        <v>19</v>
      </c>
      <c r="L23" s="379"/>
      <c r="M23" s="362" t="s">
        <v>13</v>
      </c>
      <c r="N23" s="362"/>
      <c r="O23" s="378" t="s">
        <v>34</v>
      </c>
      <c r="P23" s="379"/>
      <c r="Q23"/>
      <c r="R23" s="371" t="s">
        <v>22</v>
      </c>
      <c r="S23" s="362"/>
      <c r="T23" s="69" t="s">
        <v>0</v>
      </c>
    </row>
    <row r="24" spans="1:20" s="3" customFormat="1" ht="15" customHeight="1" x14ac:dyDescent="0.25">
      <c r="A24" s="363"/>
      <c r="B24" s="340"/>
      <c r="C24" s="340"/>
      <c r="D24" s="380" t="s">
        <v>40</v>
      </c>
      <c r="E24" s="381"/>
      <c r="F24" s="382" t="str">
        <f>D24</f>
        <v>jan - mar</v>
      </c>
      <c r="G24" s="382"/>
      <c r="H24" s="380" t="str">
        <f>F24</f>
        <v>jan - mar</v>
      </c>
      <c r="I24" s="381"/>
      <c r="J24"/>
      <c r="K24" s="380" t="str">
        <f>D24</f>
        <v>jan - mar</v>
      </c>
      <c r="L24" s="381"/>
      <c r="M24" s="382" t="str">
        <f>D24</f>
        <v>jan - mar</v>
      </c>
      <c r="N24" s="382"/>
      <c r="O24" s="380" t="str">
        <f>D24</f>
        <v>jan - mar</v>
      </c>
      <c r="P24" s="381"/>
      <c r="Q24"/>
      <c r="R24" s="380" t="str">
        <f>D24</f>
        <v>jan - mar</v>
      </c>
      <c r="S24" s="382"/>
      <c r="T24" s="67" t="s">
        <v>35</v>
      </c>
    </row>
    <row r="25" spans="1:20" ht="15.75" customHeight="1" thickBot="1" x14ac:dyDescent="0.3">
      <c r="A25" s="363"/>
      <c r="B25" s="340"/>
      <c r="C25" s="340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47" t="s">
        <v>2</v>
      </c>
      <c r="B42" s="339"/>
      <c r="C42" s="339"/>
      <c r="D42" s="371" t="s">
        <v>1</v>
      </c>
      <c r="E42" s="379"/>
      <c r="F42" s="362" t="s">
        <v>13</v>
      </c>
      <c r="G42" s="362"/>
      <c r="H42" s="378" t="s">
        <v>34</v>
      </c>
      <c r="I42" s="379"/>
      <c r="K42" s="371" t="s">
        <v>19</v>
      </c>
      <c r="L42" s="379"/>
      <c r="M42" s="362" t="s">
        <v>13</v>
      </c>
      <c r="N42" s="362"/>
      <c r="O42" s="378" t="s">
        <v>34</v>
      </c>
      <c r="P42" s="379"/>
      <c r="R42" s="371" t="s">
        <v>22</v>
      </c>
      <c r="S42" s="362"/>
      <c r="T42" s="69" t="s">
        <v>0</v>
      </c>
    </row>
    <row r="43" spans="1:20" ht="15" customHeight="1" x14ac:dyDescent="0.25">
      <c r="A43" s="363"/>
      <c r="B43" s="340"/>
      <c r="C43" s="340"/>
      <c r="D43" s="380" t="s">
        <v>40</v>
      </c>
      <c r="E43" s="381"/>
      <c r="F43" s="382" t="str">
        <f>D43</f>
        <v>jan - mar</v>
      </c>
      <c r="G43" s="382"/>
      <c r="H43" s="380" t="str">
        <f>F43</f>
        <v>jan - mar</v>
      </c>
      <c r="I43" s="381"/>
      <c r="K43" s="380" t="str">
        <f>D43</f>
        <v>jan - mar</v>
      </c>
      <c r="L43" s="381"/>
      <c r="M43" s="382" t="str">
        <f>D43</f>
        <v>jan - mar</v>
      </c>
      <c r="N43" s="382"/>
      <c r="O43" s="380" t="str">
        <f>D43</f>
        <v>jan - mar</v>
      </c>
      <c r="P43" s="381"/>
      <c r="R43" s="380" t="str">
        <f>D43</f>
        <v>jan - mar</v>
      </c>
      <c r="S43" s="382"/>
      <c r="T43" s="67" t="s">
        <v>35</v>
      </c>
    </row>
    <row r="44" spans="1:20" ht="15.75" customHeight="1" thickBot="1" x14ac:dyDescent="0.3">
      <c r="A44" s="363"/>
      <c r="B44" s="340"/>
      <c r="C44" s="340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A4:C6"/>
    <mergeCell ref="D4:E4"/>
    <mergeCell ref="F4:G4"/>
    <mergeCell ref="H4:I4"/>
    <mergeCell ref="K4:L4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23:C25"/>
    <mergeCell ref="D23:E23"/>
    <mergeCell ref="F23:G23"/>
    <mergeCell ref="H23:I23"/>
    <mergeCell ref="K23:L23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42:C44"/>
    <mergeCell ref="D42:E42"/>
    <mergeCell ref="F42:G42"/>
    <mergeCell ref="H42:I42"/>
    <mergeCell ref="K42:L42"/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K36"/>
  <sheetViews>
    <sheetView showGridLines="0" topLeftCell="G1" workbookViewId="0">
      <selection activeCell="T30" sqref="T30:U30"/>
    </sheetView>
  </sheetViews>
  <sheetFormatPr defaultRowHeight="15" x14ac:dyDescent="0.25"/>
  <cols>
    <col min="1" max="1" width="19.42578125" bestFit="1" customWidth="1"/>
    <col min="18" max="18" width="9.42578125" customWidth="1"/>
    <col min="19" max="19" width="18.5703125" customWidth="1"/>
    <col min="20" max="21" width="9.140625" customWidth="1"/>
    <col min="22" max="23" width="9.85546875" hidden="1" customWidth="1"/>
    <col min="261" max="261" width="19.42578125" bestFit="1" customWidth="1"/>
    <col min="271" max="271" width="18.5703125" customWidth="1"/>
    <col min="272" max="273" width="9.140625" customWidth="1"/>
    <col min="274" max="274" width="0" hidden="1" customWidth="1"/>
    <col min="275" max="276" width="9.85546875" customWidth="1"/>
    <col min="517" max="517" width="19.42578125" bestFit="1" customWidth="1"/>
    <col min="527" max="527" width="18.5703125" customWidth="1"/>
    <col min="528" max="529" width="9.140625" customWidth="1"/>
    <col min="530" max="530" width="0" hidden="1" customWidth="1"/>
    <col min="531" max="532" width="9.85546875" customWidth="1"/>
    <col min="773" max="773" width="19.42578125" bestFit="1" customWidth="1"/>
    <col min="783" max="783" width="18.5703125" customWidth="1"/>
    <col min="784" max="785" width="9.140625" customWidth="1"/>
    <col min="786" max="786" width="0" hidden="1" customWidth="1"/>
    <col min="787" max="788" width="9.85546875" customWidth="1"/>
    <col min="1029" max="1029" width="19.42578125" bestFit="1" customWidth="1"/>
    <col min="1039" max="1039" width="18.5703125" customWidth="1"/>
    <col min="1040" max="1041" width="9.140625" customWidth="1"/>
    <col min="1042" max="1042" width="0" hidden="1" customWidth="1"/>
    <col min="1043" max="1044" width="9.85546875" customWidth="1"/>
    <col min="1285" max="1285" width="19.42578125" bestFit="1" customWidth="1"/>
    <col min="1295" max="1295" width="18.5703125" customWidth="1"/>
    <col min="1296" max="1297" width="9.140625" customWidth="1"/>
    <col min="1298" max="1298" width="0" hidden="1" customWidth="1"/>
    <col min="1299" max="1300" width="9.85546875" customWidth="1"/>
    <col min="1541" max="1541" width="19.42578125" bestFit="1" customWidth="1"/>
    <col min="1551" max="1551" width="18.5703125" customWidth="1"/>
    <col min="1552" max="1553" width="9.140625" customWidth="1"/>
    <col min="1554" max="1554" width="0" hidden="1" customWidth="1"/>
    <col min="1555" max="1556" width="9.85546875" customWidth="1"/>
    <col min="1797" max="1797" width="19.42578125" bestFit="1" customWidth="1"/>
    <col min="1807" max="1807" width="18.5703125" customWidth="1"/>
    <col min="1808" max="1809" width="9.140625" customWidth="1"/>
    <col min="1810" max="1810" width="0" hidden="1" customWidth="1"/>
    <col min="1811" max="1812" width="9.85546875" customWidth="1"/>
    <col min="2053" max="2053" width="19.42578125" bestFit="1" customWidth="1"/>
    <col min="2063" max="2063" width="18.5703125" customWidth="1"/>
    <col min="2064" max="2065" width="9.140625" customWidth="1"/>
    <col min="2066" max="2066" width="0" hidden="1" customWidth="1"/>
    <col min="2067" max="2068" width="9.85546875" customWidth="1"/>
    <col min="2309" max="2309" width="19.42578125" bestFit="1" customWidth="1"/>
    <col min="2319" max="2319" width="18.5703125" customWidth="1"/>
    <col min="2320" max="2321" width="9.140625" customWidth="1"/>
    <col min="2322" max="2322" width="0" hidden="1" customWidth="1"/>
    <col min="2323" max="2324" width="9.85546875" customWidth="1"/>
    <col min="2565" max="2565" width="19.42578125" bestFit="1" customWidth="1"/>
    <col min="2575" max="2575" width="18.5703125" customWidth="1"/>
    <col min="2576" max="2577" width="9.140625" customWidth="1"/>
    <col min="2578" max="2578" width="0" hidden="1" customWidth="1"/>
    <col min="2579" max="2580" width="9.85546875" customWidth="1"/>
    <col min="2821" max="2821" width="19.42578125" bestFit="1" customWidth="1"/>
    <col min="2831" max="2831" width="18.5703125" customWidth="1"/>
    <col min="2832" max="2833" width="9.140625" customWidth="1"/>
    <col min="2834" max="2834" width="0" hidden="1" customWidth="1"/>
    <col min="2835" max="2836" width="9.85546875" customWidth="1"/>
    <col min="3077" max="3077" width="19.42578125" bestFit="1" customWidth="1"/>
    <col min="3087" max="3087" width="18.5703125" customWidth="1"/>
    <col min="3088" max="3089" width="9.140625" customWidth="1"/>
    <col min="3090" max="3090" width="0" hidden="1" customWidth="1"/>
    <col min="3091" max="3092" width="9.85546875" customWidth="1"/>
    <col min="3333" max="3333" width="19.42578125" bestFit="1" customWidth="1"/>
    <col min="3343" max="3343" width="18.5703125" customWidth="1"/>
    <col min="3344" max="3345" width="9.140625" customWidth="1"/>
    <col min="3346" max="3346" width="0" hidden="1" customWidth="1"/>
    <col min="3347" max="3348" width="9.85546875" customWidth="1"/>
    <col min="3589" max="3589" width="19.42578125" bestFit="1" customWidth="1"/>
    <col min="3599" max="3599" width="18.5703125" customWidth="1"/>
    <col min="3600" max="3601" width="9.140625" customWidth="1"/>
    <col min="3602" max="3602" width="0" hidden="1" customWidth="1"/>
    <col min="3603" max="3604" width="9.85546875" customWidth="1"/>
    <col min="3845" max="3845" width="19.42578125" bestFit="1" customWidth="1"/>
    <col min="3855" max="3855" width="18.5703125" customWidth="1"/>
    <col min="3856" max="3857" width="9.140625" customWidth="1"/>
    <col min="3858" max="3858" width="0" hidden="1" customWidth="1"/>
    <col min="3859" max="3860" width="9.85546875" customWidth="1"/>
    <col min="4101" max="4101" width="19.42578125" bestFit="1" customWidth="1"/>
    <col min="4111" max="4111" width="18.5703125" customWidth="1"/>
    <col min="4112" max="4113" width="9.140625" customWidth="1"/>
    <col min="4114" max="4114" width="0" hidden="1" customWidth="1"/>
    <col min="4115" max="4116" width="9.85546875" customWidth="1"/>
    <col min="4357" max="4357" width="19.42578125" bestFit="1" customWidth="1"/>
    <col min="4367" max="4367" width="18.5703125" customWidth="1"/>
    <col min="4368" max="4369" width="9.140625" customWidth="1"/>
    <col min="4370" max="4370" width="0" hidden="1" customWidth="1"/>
    <col min="4371" max="4372" width="9.85546875" customWidth="1"/>
    <col min="4613" max="4613" width="19.42578125" bestFit="1" customWidth="1"/>
    <col min="4623" max="4623" width="18.5703125" customWidth="1"/>
    <col min="4624" max="4625" width="9.140625" customWidth="1"/>
    <col min="4626" max="4626" width="0" hidden="1" customWidth="1"/>
    <col min="4627" max="4628" width="9.85546875" customWidth="1"/>
    <col min="4869" max="4869" width="19.42578125" bestFit="1" customWidth="1"/>
    <col min="4879" max="4879" width="18.5703125" customWidth="1"/>
    <col min="4880" max="4881" width="9.140625" customWidth="1"/>
    <col min="4882" max="4882" width="0" hidden="1" customWidth="1"/>
    <col min="4883" max="4884" width="9.85546875" customWidth="1"/>
    <col min="5125" max="5125" width="19.42578125" bestFit="1" customWidth="1"/>
    <col min="5135" max="5135" width="18.5703125" customWidth="1"/>
    <col min="5136" max="5137" width="9.140625" customWidth="1"/>
    <col min="5138" max="5138" width="0" hidden="1" customWidth="1"/>
    <col min="5139" max="5140" width="9.85546875" customWidth="1"/>
    <col min="5381" max="5381" width="19.42578125" bestFit="1" customWidth="1"/>
    <col min="5391" max="5391" width="18.5703125" customWidth="1"/>
    <col min="5392" max="5393" width="9.140625" customWidth="1"/>
    <col min="5394" max="5394" width="0" hidden="1" customWidth="1"/>
    <col min="5395" max="5396" width="9.85546875" customWidth="1"/>
    <col min="5637" max="5637" width="19.42578125" bestFit="1" customWidth="1"/>
    <col min="5647" max="5647" width="18.5703125" customWidth="1"/>
    <col min="5648" max="5649" width="9.140625" customWidth="1"/>
    <col min="5650" max="5650" width="0" hidden="1" customWidth="1"/>
    <col min="5651" max="5652" width="9.85546875" customWidth="1"/>
    <col min="5893" max="5893" width="19.42578125" bestFit="1" customWidth="1"/>
    <col min="5903" max="5903" width="18.5703125" customWidth="1"/>
    <col min="5904" max="5905" width="9.140625" customWidth="1"/>
    <col min="5906" max="5906" width="0" hidden="1" customWidth="1"/>
    <col min="5907" max="5908" width="9.85546875" customWidth="1"/>
    <col min="6149" max="6149" width="19.42578125" bestFit="1" customWidth="1"/>
    <col min="6159" max="6159" width="18.5703125" customWidth="1"/>
    <col min="6160" max="6161" width="9.140625" customWidth="1"/>
    <col min="6162" max="6162" width="0" hidden="1" customWidth="1"/>
    <col min="6163" max="6164" width="9.85546875" customWidth="1"/>
    <col min="6405" max="6405" width="19.42578125" bestFit="1" customWidth="1"/>
    <col min="6415" max="6415" width="18.5703125" customWidth="1"/>
    <col min="6416" max="6417" width="9.140625" customWidth="1"/>
    <col min="6418" max="6418" width="0" hidden="1" customWidth="1"/>
    <col min="6419" max="6420" width="9.85546875" customWidth="1"/>
    <col min="6661" max="6661" width="19.42578125" bestFit="1" customWidth="1"/>
    <col min="6671" max="6671" width="18.5703125" customWidth="1"/>
    <col min="6672" max="6673" width="9.140625" customWidth="1"/>
    <col min="6674" max="6674" width="0" hidden="1" customWidth="1"/>
    <col min="6675" max="6676" width="9.85546875" customWidth="1"/>
    <col min="6917" max="6917" width="19.42578125" bestFit="1" customWidth="1"/>
    <col min="6927" max="6927" width="18.5703125" customWidth="1"/>
    <col min="6928" max="6929" width="9.140625" customWidth="1"/>
    <col min="6930" max="6930" width="0" hidden="1" customWidth="1"/>
    <col min="6931" max="6932" width="9.85546875" customWidth="1"/>
    <col min="7173" max="7173" width="19.42578125" bestFit="1" customWidth="1"/>
    <col min="7183" max="7183" width="18.5703125" customWidth="1"/>
    <col min="7184" max="7185" width="9.140625" customWidth="1"/>
    <col min="7186" max="7186" width="0" hidden="1" customWidth="1"/>
    <col min="7187" max="7188" width="9.85546875" customWidth="1"/>
    <col min="7429" max="7429" width="19.42578125" bestFit="1" customWidth="1"/>
    <col min="7439" max="7439" width="18.5703125" customWidth="1"/>
    <col min="7440" max="7441" width="9.140625" customWidth="1"/>
    <col min="7442" max="7442" width="0" hidden="1" customWidth="1"/>
    <col min="7443" max="7444" width="9.85546875" customWidth="1"/>
    <col min="7685" max="7685" width="19.42578125" bestFit="1" customWidth="1"/>
    <col min="7695" max="7695" width="18.5703125" customWidth="1"/>
    <col min="7696" max="7697" width="9.140625" customWidth="1"/>
    <col min="7698" max="7698" width="0" hidden="1" customWidth="1"/>
    <col min="7699" max="7700" width="9.85546875" customWidth="1"/>
    <col min="7941" max="7941" width="19.42578125" bestFit="1" customWidth="1"/>
    <col min="7951" max="7951" width="18.5703125" customWidth="1"/>
    <col min="7952" max="7953" width="9.140625" customWidth="1"/>
    <col min="7954" max="7954" width="0" hidden="1" customWidth="1"/>
    <col min="7955" max="7956" width="9.85546875" customWidth="1"/>
    <col min="8197" max="8197" width="19.42578125" bestFit="1" customWidth="1"/>
    <col min="8207" max="8207" width="18.5703125" customWidth="1"/>
    <col min="8208" max="8209" width="9.140625" customWidth="1"/>
    <col min="8210" max="8210" width="0" hidden="1" customWidth="1"/>
    <col min="8211" max="8212" width="9.85546875" customWidth="1"/>
    <col min="8453" max="8453" width="19.42578125" bestFit="1" customWidth="1"/>
    <col min="8463" max="8463" width="18.5703125" customWidth="1"/>
    <col min="8464" max="8465" width="9.140625" customWidth="1"/>
    <col min="8466" max="8466" width="0" hidden="1" customWidth="1"/>
    <col min="8467" max="8468" width="9.85546875" customWidth="1"/>
    <col min="8709" max="8709" width="19.42578125" bestFit="1" customWidth="1"/>
    <col min="8719" max="8719" width="18.5703125" customWidth="1"/>
    <col min="8720" max="8721" width="9.140625" customWidth="1"/>
    <col min="8722" max="8722" width="0" hidden="1" customWidth="1"/>
    <col min="8723" max="8724" width="9.85546875" customWidth="1"/>
    <col min="8965" max="8965" width="19.42578125" bestFit="1" customWidth="1"/>
    <col min="8975" max="8975" width="18.5703125" customWidth="1"/>
    <col min="8976" max="8977" width="9.140625" customWidth="1"/>
    <col min="8978" max="8978" width="0" hidden="1" customWidth="1"/>
    <col min="8979" max="8980" width="9.85546875" customWidth="1"/>
    <col min="9221" max="9221" width="19.42578125" bestFit="1" customWidth="1"/>
    <col min="9231" max="9231" width="18.5703125" customWidth="1"/>
    <col min="9232" max="9233" width="9.140625" customWidth="1"/>
    <col min="9234" max="9234" width="0" hidden="1" customWidth="1"/>
    <col min="9235" max="9236" width="9.85546875" customWidth="1"/>
    <col min="9477" max="9477" width="19.42578125" bestFit="1" customWidth="1"/>
    <col min="9487" max="9487" width="18.5703125" customWidth="1"/>
    <col min="9488" max="9489" width="9.140625" customWidth="1"/>
    <col min="9490" max="9490" width="0" hidden="1" customWidth="1"/>
    <col min="9491" max="9492" width="9.85546875" customWidth="1"/>
    <col min="9733" max="9733" width="19.42578125" bestFit="1" customWidth="1"/>
    <col min="9743" max="9743" width="18.5703125" customWidth="1"/>
    <col min="9744" max="9745" width="9.140625" customWidth="1"/>
    <col min="9746" max="9746" width="0" hidden="1" customWidth="1"/>
    <col min="9747" max="9748" width="9.85546875" customWidth="1"/>
    <col min="9989" max="9989" width="19.42578125" bestFit="1" customWidth="1"/>
    <col min="9999" max="9999" width="18.5703125" customWidth="1"/>
    <col min="10000" max="10001" width="9.140625" customWidth="1"/>
    <col min="10002" max="10002" width="0" hidden="1" customWidth="1"/>
    <col min="10003" max="10004" width="9.85546875" customWidth="1"/>
    <col min="10245" max="10245" width="19.42578125" bestFit="1" customWidth="1"/>
    <col min="10255" max="10255" width="18.5703125" customWidth="1"/>
    <col min="10256" max="10257" width="9.140625" customWidth="1"/>
    <col min="10258" max="10258" width="0" hidden="1" customWidth="1"/>
    <col min="10259" max="10260" width="9.85546875" customWidth="1"/>
    <col min="10501" max="10501" width="19.42578125" bestFit="1" customWidth="1"/>
    <col min="10511" max="10511" width="18.5703125" customWidth="1"/>
    <col min="10512" max="10513" width="9.140625" customWidth="1"/>
    <col min="10514" max="10514" width="0" hidden="1" customWidth="1"/>
    <col min="10515" max="10516" width="9.85546875" customWidth="1"/>
    <col min="10757" max="10757" width="19.42578125" bestFit="1" customWidth="1"/>
    <col min="10767" max="10767" width="18.5703125" customWidth="1"/>
    <col min="10768" max="10769" width="9.140625" customWidth="1"/>
    <col min="10770" max="10770" width="0" hidden="1" customWidth="1"/>
    <col min="10771" max="10772" width="9.85546875" customWidth="1"/>
    <col min="11013" max="11013" width="19.42578125" bestFit="1" customWidth="1"/>
    <col min="11023" max="11023" width="18.5703125" customWidth="1"/>
    <col min="11024" max="11025" width="9.140625" customWidth="1"/>
    <col min="11026" max="11026" width="0" hidden="1" customWidth="1"/>
    <col min="11027" max="11028" width="9.85546875" customWidth="1"/>
    <col min="11269" max="11269" width="19.42578125" bestFit="1" customWidth="1"/>
    <col min="11279" max="11279" width="18.5703125" customWidth="1"/>
    <col min="11280" max="11281" width="9.140625" customWidth="1"/>
    <col min="11282" max="11282" width="0" hidden="1" customWidth="1"/>
    <col min="11283" max="11284" width="9.85546875" customWidth="1"/>
    <col min="11525" max="11525" width="19.42578125" bestFit="1" customWidth="1"/>
    <col min="11535" max="11535" width="18.5703125" customWidth="1"/>
    <col min="11536" max="11537" width="9.140625" customWidth="1"/>
    <col min="11538" max="11538" width="0" hidden="1" customWidth="1"/>
    <col min="11539" max="11540" width="9.85546875" customWidth="1"/>
    <col min="11781" max="11781" width="19.42578125" bestFit="1" customWidth="1"/>
    <col min="11791" max="11791" width="18.5703125" customWidth="1"/>
    <col min="11792" max="11793" width="9.140625" customWidth="1"/>
    <col min="11794" max="11794" width="0" hidden="1" customWidth="1"/>
    <col min="11795" max="11796" width="9.85546875" customWidth="1"/>
    <col min="12037" max="12037" width="19.42578125" bestFit="1" customWidth="1"/>
    <col min="12047" max="12047" width="18.5703125" customWidth="1"/>
    <col min="12048" max="12049" width="9.140625" customWidth="1"/>
    <col min="12050" max="12050" width="0" hidden="1" customWidth="1"/>
    <col min="12051" max="12052" width="9.85546875" customWidth="1"/>
    <col min="12293" max="12293" width="19.42578125" bestFit="1" customWidth="1"/>
    <col min="12303" max="12303" width="18.5703125" customWidth="1"/>
    <col min="12304" max="12305" width="9.140625" customWidth="1"/>
    <col min="12306" max="12306" width="0" hidden="1" customWidth="1"/>
    <col min="12307" max="12308" width="9.85546875" customWidth="1"/>
    <col min="12549" max="12549" width="19.42578125" bestFit="1" customWidth="1"/>
    <col min="12559" max="12559" width="18.5703125" customWidth="1"/>
    <col min="12560" max="12561" width="9.140625" customWidth="1"/>
    <col min="12562" max="12562" width="0" hidden="1" customWidth="1"/>
    <col min="12563" max="12564" width="9.85546875" customWidth="1"/>
    <col min="12805" max="12805" width="19.42578125" bestFit="1" customWidth="1"/>
    <col min="12815" max="12815" width="18.5703125" customWidth="1"/>
    <col min="12816" max="12817" width="9.140625" customWidth="1"/>
    <col min="12818" max="12818" width="0" hidden="1" customWidth="1"/>
    <col min="12819" max="12820" width="9.85546875" customWidth="1"/>
    <col min="13061" max="13061" width="19.42578125" bestFit="1" customWidth="1"/>
    <col min="13071" max="13071" width="18.5703125" customWidth="1"/>
    <col min="13072" max="13073" width="9.140625" customWidth="1"/>
    <col min="13074" max="13074" width="0" hidden="1" customWidth="1"/>
    <col min="13075" max="13076" width="9.85546875" customWidth="1"/>
    <col min="13317" max="13317" width="19.42578125" bestFit="1" customWidth="1"/>
    <col min="13327" max="13327" width="18.5703125" customWidth="1"/>
    <col min="13328" max="13329" width="9.140625" customWidth="1"/>
    <col min="13330" max="13330" width="0" hidden="1" customWidth="1"/>
    <col min="13331" max="13332" width="9.85546875" customWidth="1"/>
    <col min="13573" max="13573" width="19.42578125" bestFit="1" customWidth="1"/>
    <col min="13583" max="13583" width="18.5703125" customWidth="1"/>
    <col min="13584" max="13585" width="9.140625" customWidth="1"/>
    <col min="13586" max="13586" width="0" hidden="1" customWidth="1"/>
    <col min="13587" max="13588" width="9.85546875" customWidth="1"/>
    <col min="13829" max="13829" width="19.42578125" bestFit="1" customWidth="1"/>
    <col min="13839" max="13839" width="18.5703125" customWidth="1"/>
    <col min="13840" max="13841" width="9.140625" customWidth="1"/>
    <col min="13842" max="13842" width="0" hidden="1" customWidth="1"/>
    <col min="13843" max="13844" width="9.85546875" customWidth="1"/>
    <col min="14085" max="14085" width="19.42578125" bestFit="1" customWidth="1"/>
    <col min="14095" max="14095" width="18.5703125" customWidth="1"/>
    <col min="14096" max="14097" width="9.140625" customWidth="1"/>
    <col min="14098" max="14098" width="0" hidden="1" customWidth="1"/>
    <col min="14099" max="14100" width="9.85546875" customWidth="1"/>
    <col min="14341" max="14341" width="19.42578125" bestFit="1" customWidth="1"/>
    <col min="14351" max="14351" width="18.5703125" customWidth="1"/>
    <col min="14352" max="14353" width="9.140625" customWidth="1"/>
    <col min="14354" max="14354" width="0" hidden="1" customWidth="1"/>
    <col min="14355" max="14356" width="9.85546875" customWidth="1"/>
    <col min="14597" max="14597" width="19.42578125" bestFit="1" customWidth="1"/>
    <col min="14607" max="14607" width="18.5703125" customWidth="1"/>
    <col min="14608" max="14609" width="9.140625" customWidth="1"/>
    <col min="14610" max="14610" width="0" hidden="1" customWidth="1"/>
    <col min="14611" max="14612" width="9.85546875" customWidth="1"/>
    <col min="14853" max="14853" width="19.42578125" bestFit="1" customWidth="1"/>
    <col min="14863" max="14863" width="18.5703125" customWidth="1"/>
    <col min="14864" max="14865" width="9.140625" customWidth="1"/>
    <col min="14866" max="14866" width="0" hidden="1" customWidth="1"/>
    <col min="14867" max="14868" width="9.85546875" customWidth="1"/>
    <col min="15109" max="15109" width="19.42578125" bestFit="1" customWidth="1"/>
    <col min="15119" max="15119" width="18.5703125" customWidth="1"/>
    <col min="15120" max="15121" width="9.140625" customWidth="1"/>
    <col min="15122" max="15122" width="0" hidden="1" customWidth="1"/>
    <col min="15123" max="15124" width="9.85546875" customWidth="1"/>
    <col min="15365" max="15365" width="19.42578125" bestFit="1" customWidth="1"/>
    <col min="15375" max="15375" width="18.5703125" customWidth="1"/>
    <col min="15376" max="15377" width="9.140625" customWidth="1"/>
    <col min="15378" max="15378" width="0" hidden="1" customWidth="1"/>
    <col min="15379" max="15380" width="9.85546875" customWidth="1"/>
    <col min="15621" max="15621" width="19.42578125" bestFit="1" customWidth="1"/>
    <col min="15631" max="15631" width="18.5703125" customWidth="1"/>
    <col min="15632" max="15633" width="9.140625" customWidth="1"/>
    <col min="15634" max="15634" width="0" hidden="1" customWidth="1"/>
    <col min="15635" max="15636" width="9.85546875" customWidth="1"/>
    <col min="15877" max="15877" width="19.42578125" bestFit="1" customWidth="1"/>
    <col min="15887" max="15887" width="18.5703125" customWidth="1"/>
    <col min="15888" max="15889" width="9.140625" customWidth="1"/>
    <col min="15890" max="15890" width="0" hidden="1" customWidth="1"/>
    <col min="15891" max="15892" width="9.85546875" customWidth="1"/>
    <col min="16133" max="16133" width="19.42578125" bestFit="1" customWidth="1"/>
    <col min="16143" max="16143" width="18.5703125" customWidth="1"/>
    <col min="16144" max="16145" width="9.140625" customWidth="1"/>
    <col min="16146" max="16146" width="0" hidden="1" customWidth="1"/>
    <col min="16147" max="16148" width="9.85546875" customWidth="1"/>
  </cols>
  <sheetData>
    <row r="1" spans="1:37" ht="15.75" x14ac:dyDescent="0.25">
      <c r="A1" s="4" t="s">
        <v>48</v>
      </c>
    </row>
    <row r="2" spans="1:37" ht="15.75" thickBot="1" x14ac:dyDescent="0.3"/>
    <row r="3" spans="1:37" ht="22.5" customHeight="1" x14ac:dyDescent="0.25">
      <c r="A3" s="327" t="s">
        <v>3</v>
      </c>
      <c r="B3" s="329">
        <v>2007</v>
      </c>
      <c r="C3" s="331">
        <v>2008</v>
      </c>
      <c r="D3" s="331">
        <v>2009</v>
      </c>
      <c r="E3" s="331">
        <v>2010</v>
      </c>
      <c r="F3" s="331">
        <v>2011</v>
      </c>
      <c r="G3" s="331">
        <v>2012</v>
      </c>
      <c r="H3" s="331">
        <v>2013</v>
      </c>
      <c r="I3" s="331">
        <v>2014</v>
      </c>
      <c r="J3" s="331">
        <v>2015</v>
      </c>
      <c r="K3" s="331">
        <v>2016</v>
      </c>
      <c r="L3" s="337">
        <v>2017</v>
      </c>
      <c r="M3" s="331">
        <v>2018</v>
      </c>
      <c r="N3" s="331">
        <v>2019</v>
      </c>
      <c r="O3" s="339">
        <v>2020</v>
      </c>
      <c r="P3" s="331">
        <v>2021</v>
      </c>
      <c r="Q3" s="339">
        <v>2022</v>
      </c>
      <c r="R3" s="323">
        <v>2023</v>
      </c>
      <c r="S3" s="271" t="s">
        <v>49</v>
      </c>
      <c r="T3" s="325" t="s">
        <v>206</v>
      </c>
      <c r="U3" s="326"/>
      <c r="V3" s="321" t="s">
        <v>144</v>
      </c>
      <c r="W3" s="322"/>
    </row>
    <row r="4" spans="1:37" ht="31.5" customHeight="1" thickBot="1" x14ac:dyDescent="0.3">
      <c r="A4" s="328"/>
      <c r="B4" s="330"/>
      <c r="C4" s="332"/>
      <c r="D4" s="332"/>
      <c r="E4" s="332"/>
      <c r="F4" s="332"/>
      <c r="G4" s="332"/>
      <c r="H4" s="332"/>
      <c r="I4" s="332"/>
      <c r="J4" s="332"/>
      <c r="K4" s="332"/>
      <c r="L4" s="338"/>
      <c r="M4" s="332"/>
      <c r="N4" s="332"/>
      <c r="O4" s="340"/>
      <c r="P4" s="332"/>
      <c r="Q4" s="340"/>
      <c r="R4" s="324"/>
      <c r="S4" s="174" t="s">
        <v>145</v>
      </c>
      <c r="T4" s="127">
        <v>2023</v>
      </c>
      <c r="U4" s="264">
        <v>2024</v>
      </c>
      <c r="V4" s="297" t="s">
        <v>155</v>
      </c>
      <c r="W4" s="298" t="s">
        <v>156</v>
      </c>
    </row>
    <row r="5" spans="1:37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273"/>
      <c r="R5" s="301"/>
      <c r="S5" s="175"/>
      <c r="T5" s="101"/>
      <c r="U5" s="101"/>
      <c r="V5" s="101"/>
      <c r="W5" s="101"/>
    </row>
    <row r="6" spans="1:37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153">
        <v>925952.67900000024</v>
      </c>
      <c r="Q6" s="204">
        <v>938963.28800000018</v>
      </c>
      <c r="R6" s="147">
        <v>924632.3</v>
      </c>
      <c r="S6" s="100"/>
      <c r="T6" s="115">
        <v>924632.30000000016</v>
      </c>
      <c r="U6" s="147">
        <v>965829.28499999992</v>
      </c>
      <c r="V6" s="112">
        <v>927358.63800000004</v>
      </c>
      <c r="W6" s="147">
        <v>961790.5480000003</v>
      </c>
      <c r="AB6" s="101"/>
      <c r="AC6" s="101" t="s">
        <v>51</v>
      </c>
      <c r="AD6" s="101"/>
      <c r="AE6" s="101"/>
      <c r="AF6" s="101" t="s">
        <v>52</v>
      </c>
      <c r="AG6" s="101"/>
      <c r="AH6" s="101"/>
      <c r="AI6" s="101" t="s">
        <v>53</v>
      </c>
      <c r="AJ6" s="101"/>
      <c r="AK6" s="101"/>
    </row>
    <row r="7" spans="1:37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79">
        <f>(P6-O6)/O6</f>
        <v>8.1480780433982658E-2</v>
      </c>
      <c r="Q7" s="287">
        <f>(Q6-P6)/P6</f>
        <v>1.4051051738465714E-2</v>
      </c>
      <c r="R7" s="278">
        <f>(R6-Q6)/Q6</f>
        <v>-1.5262564770264081E-2</v>
      </c>
      <c r="T7" s="118"/>
      <c r="U7" s="278">
        <f>(U6-T6)/T6</f>
        <v>4.455499229261161E-2</v>
      </c>
      <c r="W7" s="278">
        <f>(W6-V6)/V6</f>
        <v>3.7129012001503849E-2</v>
      </c>
      <c r="AB7" s="101"/>
      <c r="AC7" s="101">
        <v>2012</v>
      </c>
      <c r="AD7" s="101">
        <v>2013</v>
      </c>
      <c r="AE7" s="101"/>
      <c r="AF7" s="101">
        <v>2012</v>
      </c>
      <c r="AG7" s="101">
        <v>2013</v>
      </c>
      <c r="AH7" s="101"/>
      <c r="AI7" s="101">
        <v>2012</v>
      </c>
      <c r="AJ7" s="101">
        <v>2013</v>
      </c>
      <c r="AK7" s="101"/>
    </row>
    <row r="8" spans="1:37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53">
        <v>167736.79199999999</v>
      </c>
      <c r="Q8" s="204">
        <v>205343.67500000002</v>
      </c>
      <c r="R8" s="147">
        <v>197581.58900000004</v>
      </c>
      <c r="S8" s="100"/>
      <c r="T8" s="115">
        <v>197581.58900000001</v>
      </c>
      <c r="U8" s="147">
        <v>157416.04200000002</v>
      </c>
      <c r="V8" s="112">
        <v>203774.35600000003</v>
      </c>
      <c r="W8" s="147">
        <v>157782.14300000001</v>
      </c>
      <c r="AB8" s="101" t="s">
        <v>56</v>
      </c>
      <c r="AC8" s="101"/>
      <c r="AD8" s="105"/>
      <c r="AE8" s="101"/>
      <c r="AF8" s="105"/>
      <c r="AG8" s="105"/>
      <c r="AH8" s="101"/>
      <c r="AI8" s="101"/>
      <c r="AJ8" s="105" t="e">
        <f>#REF!-#REF!</f>
        <v>#REF!</v>
      </c>
      <c r="AK8" s="101"/>
    </row>
    <row r="9" spans="1:37" ht="27.95" customHeight="1" thickBot="1" x14ac:dyDescent="0.3">
      <c r="A9" s="113" t="s">
        <v>54</v>
      </c>
      <c r="B9" s="116"/>
      <c r="C9" s="279">
        <f t="shared" ref="C9:Q9" si="1">(C8-B8)/B8</f>
        <v>0.2704215924390953</v>
      </c>
      <c r="D9" s="279">
        <f t="shared" si="1"/>
        <v>-1.5727210912017519E-2</v>
      </c>
      <c r="E9" s="279">
        <f t="shared" si="1"/>
        <v>0.13141316724760313</v>
      </c>
      <c r="F9" s="279">
        <f t="shared" si="1"/>
        <v>-8.4685563002352207E-2</v>
      </c>
      <c r="G9" s="279">
        <f t="shared" si="1"/>
        <v>5.4407061581438577E-2</v>
      </c>
      <c r="H9" s="279">
        <f t="shared" si="1"/>
        <v>0.41712583925447455</v>
      </c>
      <c r="I9" s="279">
        <f t="shared" si="1"/>
        <v>2.250827194251357E-2</v>
      </c>
      <c r="J9" s="279">
        <f t="shared" si="1"/>
        <v>-6.7109981334913887E-2</v>
      </c>
      <c r="K9" s="279">
        <f t="shared" si="1"/>
        <v>-5.6223528896759203E-2</v>
      </c>
      <c r="L9" s="280">
        <f t="shared" si="1"/>
        <v>0.24516978481709314</v>
      </c>
      <c r="M9" s="279">
        <f t="shared" si="1"/>
        <v>0.12769947706194412</v>
      </c>
      <c r="N9" s="279">
        <f t="shared" si="1"/>
        <v>9.3592470782629861E-2</v>
      </c>
      <c r="O9" s="279">
        <f t="shared" si="1"/>
        <v>-1.7455552338089889E-2</v>
      </c>
      <c r="P9" s="279">
        <f t="shared" si="1"/>
        <v>8.9145081860037469E-3</v>
      </c>
      <c r="Q9" s="288">
        <f t="shared" si="1"/>
        <v>0.22420175413871057</v>
      </c>
      <c r="R9" s="281">
        <f>(R8-Q8)/Q8</f>
        <v>-3.7800463052976824E-2</v>
      </c>
      <c r="S9" s="10"/>
      <c r="T9" s="116"/>
      <c r="U9" s="281">
        <f>(U8-T8)/T8</f>
        <v>-0.20328587902995349</v>
      </c>
      <c r="V9" s="299"/>
      <c r="W9" s="281">
        <f>(W8-V8)/V8</f>
        <v>-0.22570167268741123</v>
      </c>
      <c r="AB9" s="101" t="s">
        <v>57</v>
      </c>
      <c r="AC9" s="101"/>
      <c r="AD9" s="105"/>
      <c r="AE9" s="101"/>
      <c r="AF9" s="105"/>
      <c r="AG9" s="105"/>
      <c r="AH9" s="101"/>
      <c r="AI9" s="101"/>
      <c r="AJ9" s="105" t="e">
        <f>#REF!-#REF!</f>
        <v>#REF!</v>
      </c>
      <c r="AK9" s="101"/>
    </row>
    <row r="10" spans="1:37" ht="27.95" customHeight="1" x14ac:dyDescent="0.25">
      <c r="A10" s="8" t="s">
        <v>58</v>
      </c>
      <c r="B10" s="19">
        <f>(B6-B8)</f>
        <v>532729.95499999938</v>
      </c>
      <c r="C10" s="154">
        <f t="shared" ref="C10:L10" si="2">(C6-C8)</f>
        <v>495602.94900000037</v>
      </c>
      <c r="D10" s="154">
        <f t="shared" si="2"/>
        <v>464912.54300000041</v>
      </c>
      <c r="E10" s="154">
        <f t="shared" si="2"/>
        <v>524886.83999999927</v>
      </c>
      <c r="F10" s="154">
        <f t="shared" si="2"/>
        <v>575003.69100000104</v>
      </c>
      <c r="G10" s="154">
        <f t="shared" si="2"/>
        <v>617133.53500000073</v>
      </c>
      <c r="H10" s="154">
        <f t="shared" si="2"/>
        <v>598394.56100000138</v>
      </c>
      <c r="I10" s="154">
        <f t="shared" si="2"/>
        <v>601130.81199999875</v>
      </c>
      <c r="J10" s="154">
        <f t="shared" si="2"/>
        <v>618778.99600000016</v>
      </c>
      <c r="K10" s="154">
        <f t="shared" si="2"/>
        <v>613783.08899999992</v>
      </c>
      <c r="L10" s="282">
        <f t="shared" si="2"/>
        <v>640835.07399999513</v>
      </c>
      <c r="M10" s="154">
        <f t="shared" ref="M10:R10" si="3">(M6-M8)</f>
        <v>645614.48600000003</v>
      </c>
      <c r="N10" s="154">
        <f t="shared" si="3"/>
        <v>650193.99999999988</v>
      </c>
      <c r="O10" s="154">
        <f t="shared" si="3"/>
        <v>689934.96300000162</v>
      </c>
      <c r="P10" s="154">
        <f t="shared" si="3"/>
        <v>758215.88700000022</v>
      </c>
      <c r="Q10" s="119">
        <f t="shared" si="3"/>
        <v>733619.61300000013</v>
      </c>
      <c r="R10" s="140">
        <f t="shared" si="3"/>
        <v>727050.71100000001</v>
      </c>
      <c r="T10" s="117">
        <f>T6-T8</f>
        <v>727050.71100000013</v>
      </c>
      <c r="U10" s="140">
        <f>U6-U8</f>
        <v>808413.2429999999</v>
      </c>
      <c r="V10" s="119">
        <f>V6-V8</f>
        <v>723584.28200000001</v>
      </c>
      <c r="W10" s="140">
        <f>W6-W8</f>
        <v>804008.40500000026</v>
      </c>
      <c r="AB10" s="101" t="s">
        <v>59</v>
      </c>
      <c r="AC10" s="101"/>
      <c r="AD10" s="105"/>
      <c r="AE10" s="101"/>
      <c r="AF10" s="105"/>
      <c r="AG10" s="105"/>
      <c r="AH10" s="101"/>
      <c r="AI10" s="101"/>
      <c r="AJ10" s="105" t="e">
        <f>#REF!-#REF!</f>
        <v>#REF!</v>
      </c>
      <c r="AK10" s="101"/>
    </row>
    <row r="11" spans="1:37" ht="27.95" customHeight="1" thickBot="1" x14ac:dyDescent="0.3">
      <c r="A11" s="113" t="s">
        <v>54</v>
      </c>
      <c r="B11" s="116"/>
      <c r="C11" s="279">
        <f t="shared" ref="C11:Q11" si="4">(C10-B10)/B10</f>
        <v>-6.9691981183973503E-2</v>
      </c>
      <c r="D11" s="279">
        <f t="shared" si="4"/>
        <v>-6.1925390197789032E-2</v>
      </c>
      <c r="E11" s="279">
        <f t="shared" si="4"/>
        <v>0.12900124529442691</v>
      </c>
      <c r="F11" s="279">
        <f t="shared" si="4"/>
        <v>9.5481248872617649E-2</v>
      </c>
      <c r="G11" s="279">
        <f t="shared" si="4"/>
        <v>7.3268823590907375E-2</v>
      </c>
      <c r="H11" s="279">
        <f t="shared" si="4"/>
        <v>-3.0364536906909986E-2</v>
      </c>
      <c r="I11" s="279">
        <f t="shared" si="4"/>
        <v>4.5726535271722896E-3</v>
      </c>
      <c r="J11" s="279">
        <f t="shared" si="4"/>
        <v>2.9358308786875894E-2</v>
      </c>
      <c r="K11" s="279">
        <f t="shared" si="4"/>
        <v>-8.0738147744113774E-3</v>
      </c>
      <c r="L11" s="280">
        <f t="shared" si="4"/>
        <v>4.4074177807781237E-2</v>
      </c>
      <c r="M11" s="279">
        <f t="shared" si="4"/>
        <v>7.4580998979543013E-3</v>
      </c>
      <c r="N11" s="279">
        <f t="shared" si="4"/>
        <v>7.093264013285863E-3</v>
      </c>
      <c r="O11" s="279">
        <f t="shared" si="4"/>
        <v>6.1121700600131258E-2</v>
      </c>
      <c r="P11" s="279">
        <f t="shared" si="4"/>
        <v>9.8967189172580669E-2</v>
      </c>
      <c r="Q11" s="288">
        <f t="shared" si="4"/>
        <v>-3.2439671103858161E-2</v>
      </c>
      <c r="R11" s="281">
        <f>(R10-Q10)/R10</f>
        <v>-9.0349983854153999E-3</v>
      </c>
      <c r="S11" s="10"/>
      <c r="T11" s="116"/>
      <c r="U11" s="281">
        <f>(U10-T10)/T10</f>
        <v>0.11190764381220687</v>
      </c>
      <c r="V11" s="299"/>
      <c r="W11" s="281">
        <f>(W10-V10)/V10</f>
        <v>0.11114686291651682</v>
      </c>
      <c r="AB11" s="101" t="s">
        <v>60</v>
      </c>
      <c r="AC11" s="101"/>
      <c r="AD11" s="105"/>
      <c r="AE11" s="101"/>
      <c r="AF11" s="105"/>
      <c r="AG11" s="105"/>
      <c r="AH11" s="101"/>
      <c r="AI11" s="101"/>
      <c r="AJ11" s="105" t="e">
        <f>#REF!-#REF!</f>
        <v>#REF!</v>
      </c>
      <c r="AK11" s="101"/>
    </row>
    <row r="12" spans="1:37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U12" si="5">(C6/C8)</f>
        <v>7.1670824030294336</v>
      </c>
      <c r="D12" s="284">
        <f t="shared" si="5"/>
        <v>6.8776220200097287</v>
      </c>
      <c r="E12" s="284">
        <f t="shared" si="5"/>
        <v>6.8650922333739404</v>
      </c>
      <c r="F12" s="103">
        <f t="shared" si="5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4"/>
      <c r="T12" s="103">
        <f t="shared" si="5"/>
        <v>4.6797492857494944</v>
      </c>
      <c r="U12" s="285">
        <f t="shared" si="5"/>
        <v>6.1355200698033041</v>
      </c>
      <c r="V12" s="103">
        <f>V6/V8</f>
        <v>4.5509094284660625</v>
      </c>
      <c r="W12" s="285">
        <f>W6/W8</f>
        <v>6.0956869371459881</v>
      </c>
      <c r="AB12" s="101" t="s">
        <v>62</v>
      </c>
      <c r="AC12" s="101"/>
      <c r="AD12" s="105"/>
      <c r="AE12" s="101"/>
      <c r="AF12" s="105"/>
      <c r="AG12" s="105"/>
      <c r="AH12" s="101"/>
      <c r="AI12" s="101"/>
      <c r="AJ12" s="105" t="e">
        <f>#REF!-#REF!</f>
        <v>#REF!</v>
      </c>
      <c r="AK12" s="101"/>
    </row>
    <row r="13" spans="1:37" ht="30" customHeight="1" thickBot="1" x14ac:dyDescent="0.3">
      <c r="AB13" s="101" t="s">
        <v>63</v>
      </c>
      <c r="AC13" s="101"/>
      <c r="AD13" s="105"/>
      <c r="AE13" s="101"/>
      <c r="AF13" s="105"/>
      <c r="AG13" s="105"/>
      <c r="AH13" s="101"/>
      <c r="AI13" s="101"/>
      <c r="AJ13" s="105" t="e">
        <f>#REF!-#REF!</f>
        <v>#REF!</v>
      </c>
      <c r="AK13" s="101"/>
    </row>
    <row r="14" spans="1:37" ht="22.5" customHeight="1" x14ac:dyDescent="0.25">
      <c r="A14" s="327" t="s">
        <v>2</v>
      </c>
      <c r="B14" s="329">
        <v>2007</v>
      </c>
      <c r="C14" s="331">
        <v>2008</v>
      </c>
      <c r="D14" s="331">
        <v>2009</v>
      </c>
      <c r="E14" s="331">
        <v>2010</v>
      </c>
      <c r="F14" s="331">
        <v>2011</v>
      </c>
      <c r="G14" s="331">
        <v>2012</v>
      </c>
      <c r="H14" s="331">
        <v>2013</v>
      </c>
      <c r="I14" s="331">
        <v>2014</v>
      </c>
      <c r="J14" s="331">
        <v>2015</v>
      </c>
      <c r="K14" s="335">
        <v>2016</v>
      </c>
      <c r="L14" s="337">
        <v>2017</v>
      </c>
      <c r="M14" s="331">
        <v>2018</v>
      </c>
      <c r="N14" s="331">
        <v>2019</v>
      </c>
      <c r="O14" s="339">
        <v>2020</v>
      </c>
      <c r="P14" s="331">
        <v>2021</v>
      </c>
      <c r="Q14" s="331">
        <v>2022</v>
      </c>
      <c r="R14" s="323">
        <v>2023</v>
      </c>
      <c r="S14" s="128" t="s">
        <v>49</v>
      </c>
      <c r="T14" s="325" t="str">
        <f>T3</f>
        <v>jan-dez</v>
      </c>
      <c r="U14" s="326"/>
      <c r="V14" s="321" t="s">
        <v>144</v>
      </c>
      <c r="W14" s="322"/>
      <c r="AB14" s="101" t="s">
        <v>64</v>
      </c>
      <c r="AC14" s="101"/>
      <c r="AD14" s="105"/>
      <c r="AE14" s="101"/>
      <c r="AF14" s="105"/>
      <c r="AG14" s="105"/>
      <c r="AH14" s="101"/>
      <c r="AI14" s="101"/>
      <c r="AJ14" s="105" t="e">
        <f>#REF!-#REF!</f>
        <v>#REF!</v>
      </c>
      <c r="AK14" s="101"/>
    </row>
    <row r="15" spans="1:37" ht="31.5" customHeight="1" thickBot="1" x14ac:dyDescent="0.3">
      <c r="A15" s="328"/>
      <c r="B15" s="330"/>
      <c r="C15" s="332"/>
      <c r="D15" s="332"/>
      <c r="E15" s="332"/>
      <c r="F15" s="332"/>
      <c r="G15" s="332"/>
      <c r="H15" s="332"/>
      <c r="I15" s="332"/>
      <c r="J15" s="332"/>
      <c r="K15" s="336"/>
      <c r="L15" s="338"/>
      <c r="M15" s="332"/>
      <c r="N15" s="332"/>
      <c r="O15" s="340"/>
      <c r="P15" s="332"/>
      <c r="Q15" s="341"/>
      <c r="R15" s="324"/>
      <c r="S15" s="129" t="str">
        <f>S4</f>
        <v>2007/2023</v>
      </c>
      <c r="T15" s="127">
        <f>T4</f>
        <v>2023</v>
      </c>
      <c r="U15" s="264">
        <f>U4</f>
        <v>2024</v>
      </c>
      <c r="V15" s="297" t="str">
        <f>V4</f>
        <v>dez 2022 a nov 2023</v>
      </c>
      <c r="W15" s="298" t="str">
        <f>W4</f>
        <v>dez  2023 a nov 2024</v>
      </c>
      <c r="AB15" s="101" t="s">
        <v>65</v>
      </c>
      <c r="AC15" s="101"/>
      <c r="AD15" s="105"/>
      <c r="AE15" s="101"/>
      <c r="AF15" s="105"/>
      <c r="AG15" s="105"/>
      <c r="AH15" s="101"/>
      <c r="AI15" s="101"/>
      <c r="AJ15" s="105" t="e">
        <f>#REF!-#REF!</f>
        <v>#REF!</v>
      </c>
      <c r="AK15" s="101"/>
    </row>
    <row r="16" spans="1:37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R16" s="301"/>
      <c r="S16" s="286"/>
      <c r="AB16" s="101" t="s">
        <v>66</v>
      </c>
      <c r="AD16" s="105"/>
      <c r="AF16" s="105"/>
      <c r="AG16" s="105"/>
      <c r="AJ16" s="105" t="e">
        <f>#REF!-#REF!</f>
        <v>#REF!</v>
      </c>
    </row>
    <row r="17" spans="1:37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418166.49</v>
      </c>
      <c r="Q17" s="274">
        <v>405350.3519999999</v>
      </c>
      <c r="R17" s="147">
        <v>407506.523999998</v>
      </c>
      <c r="S17" s="100"/>
      <c r="T17" s="115">
        <v>404411.64599999995</v>
      </c>
      <c r="U17" s="147">
        <v>416101.27800000011</v>
      </c>
      <c r="V17" s="39">
        <v>409980.70099999988</v>
      </c>
      <c r="W17" s="147">
        <v>413937.02400000009</v>
      </c>
      <c r="AB17" s="101" t="s">
        <v>67</v>
      </c>
      <c r="AC17" s="101"/>
      <c r="AD17" s="105"/>
      <c r="AE17" s="101"/>
      <c r="AF17" s="105"/>
      <c r="AG17" s="105"/>
      <c r="AH17" s="101"/>
      <c r="AI17" s="101"/>
      <c r="AJ17" s="105" t="e">
        <f>#REF!-#REF!</f>
        <v>#REF!</v>
      </c>
      <c r="AK17" s="101"/>
    </row>
    <row r="18" spans="1:37" ht="27.75" customHeight="1" thickBot="1" x14ac:dyDescent="0.3">
      <c r="A18" s="114" t="s">
        <v>54</v>
      </c>
      <c r="B18" s="275"/>
      <c r="C18" s="276">
        <f t="shared" ref="C18:Q18" si="6">(C17-B17)/B17</f>
        <v>-5.4332489679479568E-2</v>
      </c>
      <c r="D18" s="276">
        <f t="shared" si="6"/>
        <v>-7.2127077537654183E-2</v>
      </c>
      <c r="E18" s="276">
        <f t="shared" si="6"/>
        <v>0.12182444539758823</v>
      </c>
      <c r="F18" s="276">
        <f t="shared" si="6"/>
        <v>1.2510259696368252E-2</v>
      </c>
      <c r="G18" s="276">
        <f t="shared" si="6"/>
        <v>3.8557547808706294E-2</v>
      </c>
      <c r="H18" s="276">
        <f t="shared" si="6"/>
        <v>3.7801022123911316E-3</v>
      </c>
      <c r="I18" s="276">
        <f t="shared" si="6"/>
        <v>-1.5821591729182263E-3</v>
      </c>
      <c r="J18" s="276">
        <f t="shared" si="6"/>
        <v>3.6697642720653331E-2</v>
      </c>
      <c r="K18" s="287">
        <f t="shared" si="6"/>
        <v>2.2227281971553901E-2</v>
      </c>
      <c r="L18" s="277">
        <f t="shared" si="6"/>
        <v>2.5737437820711511E-2</v>
      </c>
      <c r="M18" s="276">
        <f t="shared" si="6"/>
        <v>2.6759932780496109E-2</v>
      </c>
      <c r="N18" s="276">
        <f t="shared" si="6"/>
        <v>1.6024959109884815E-3</v>
      </c>
      <c r="O18" s="276">
        <f t="shared" si="6"/>
        <v>-0.13403340389423476</v>
      </c>
      <c r="P18" s="276">
        <f t="shared" si="6"/>
        <v>6.1459813259181283E-2</v>
      </c>
      <c r="Q18" s="276">
        <f t="shared" si="6"/>
        <v>-3.064840991921685E-2</v>
      </c>
      <c r="R18" s="278">
        <f>(R17-Q17)/Q17</f>
        <v>5.3192799497016356E-3</v>
      </c>
      <c r="T18" s="118"/>
      <c r="U18" s="278"/>
      <c r="V18" s="116"/>
      <c r="W18" s="317">
        <f>(W17-V17)/V17</f>
        <v>9.6500225263047405E-3</v>
      </c>
      <c r="AB18" s="101" t="s">
        <v>68</v>
      </c>
      <c r="AC18" s="101"/>
      <c r="AD18" s="105"/>
      <c r="AE18" s="101"/>
      <c r="AF18" s="105"/>
      <c r="AG18" s="105"/>
      <c r="AH18" s="101"/>
      <c r="AI18" s="101"/>
      <c r="AJ18" s="105" t="e">
        <f>#REF!-#REF!</f>
        <v>#REF!</v>
      </c>
      <c r="AK18" s="101"/>
    </row>
    <row r="19" spans="1:37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4">
        <v>202578.51500000001</v>
      </c>
      <c r="R19" s="147">
        <v>194891.68100000001</v>
      </c>
      <c r="S19" s="100"/>
      <c r="T19" s="115">
        <v>194885.81700000001</v>
      </c>
      <c r="U19" s="147">
        <v>154081.65700000004</v>
      </c>
      <c r="V19" s="112">
        <v>201158.682</v>
      </c>
      <c r="W19" s="147">
        <v>154720.927</v>
      </c>
      <c r="AB19" s="101" t="s">
        <v>69</v>
      </c>
      <c r="AC19" s="101"/>
      <c r="AD19" s="105"/>
      <c r="AE19" s="101"/>
      <c r="AF19" s="105"/>
      <c r="AG19" s="105"/>
      <c r="AH19" s="101"/>
      <c r="AI19" s="101"/>
      <c r="AJ19" s="105" t="e">
        <f>#REF!-#REF!</f>
        <v>#REF!</v>
      </c>
      <c r="AK19" s="101"/>
    </row>
    <row r="20" spans="1:37" ht="27.75" customHeight="1" thickBot="1" x14ac:dyDescent="0.3">
      <c r="A20" s="113" t="s">
        <v>54</v>
      </c>
      <c r="B20" s="116"/>
      <c r="C20" s="279">
        <f t="shared" ref="C20:Q20" si="7">(C19-B19)/B19</f>
        <v>0.27026566048919176</v>
      </c>
      <c r="D20" s="279">
        <f t="shared" si="7"/>
        <v>-2.4010145087149853E-2</v>
      </c>
      <c r="E20" s="279">
        <f t="shared" si="7"/>
        <v>0.14006023199087436</v>
      </c>
      <c r="F20" s="279">
        <f t="shared" si="7"/>
        <v>-8.8603238264779852E-2</v>
      </c>
      <c r="G20" s="279">
        <f t="shared" si="7"/>
        <v>5.702380925842114E-2</v>
      </c>
      <c r="H20" s="279">
        <f t="shared" si="7"/>
        <v>0.42203841205856046</v>
      </c>
      <c r="I20" s="279">
        <f t="shared" si="7"/>
        <v>2.2864466924753087E-2</v>
      </c>
      <c r="J20" s="279">
        <f t="shared" si="7"/>
        <v>-6.9050989193828793E-2</v>
      </c>
      <c r="K20" s="288">
        <f t="shared" si="7"/>
        <v>-5.6265682741884385E-2</v>
      </c>
      <c r="L20" s="280">
        <f t="shared" si="7"/>
        <v>0.24855590020796675</v>
      </c>
      <c r="M20" s="279">
        <f t="shared" si="7"/>
        <v>0.12649303974249151</v>
      </c>
      <c r="N20" s="279">
        <f t="shared" si="7"/>
        <v>9.3478917261994809E-2</v>
      </c>
      <c r="O20" s="279">
        <f t="shared" si="7"/>
        <v>-2.0256048630349952E-2</v>
      </c>
      <c r="P20" s="279">
        <f t="shared" si="7"/>
        <v>6.002496321448187E-3</v>
      </c>
      <c r="Q20" s="279">
        <f t="shared" si="7"/>
        <v>0.22527490908611875</v>
      </c>
      <c r="R20" s="281">
        <f>(R19-Q19)/Q19</f>
        <v>-3.7944961734959912E-2</v>
      </c>
      <c r="S20" s="10"/>
      <c r="T20" s="116"/>
      <c r="U20" s="281">
        <f>(U19-T19)/T19</f>
        <v>-0.20937470272657127</v>
      </c>
      <c r="V20" s="299"/>
      <c r="W20" s="281">
        <f>(W19-V19)/V19</f>
        <v>-0.23085135843154911</v>
      </c>
    </row>
    <row r="21" spans="1:37" ht="27.75" customHeight="1" x14ac:dyDescent="0.25">
      <c r="A21" s="8" t="s">
        <v>58</v>
      </c>
      <c r="B21" s="19">
        <f>B17-B19</f>
        <v>329612.93099999957</v>
      </c>
      <c r="C21" s="154">
        <f t="shared" ref="C21:P21" si="8">C17-C19</f>
        <v>291358.0850000002</v>
      </c>
      <c r="D21" s="154">
        <f t="shared" si="8"/>
        <v>266512.13100000017</v>
      </c>
      <c r="E21" s="154">
        <f t="shared" si="8"/>
        <v>297562.72299999994</v>
      </c>
      <c r="F21" s="154">
        <f t="shared" si="8"/>
        <v>310243.35200000007</v>
      </c>
      <c r="G21" s="154">
        <f t="shared" si="8"/>
        <v>320714.53100000008</v>
      </c>
      <c r="H21" s="154">
        <f t="shared" si="8"/>
        <v>286229.11899999983</v>
      </c>
      <c r="I21" s="154">
        <f t="shared" si="8"/>
        <v>282809.19800000009</v>
      </c>
      <c r="J21" s="154">
        <f t="shared" si="8"/>
        <v>306315.68399999978</v>
      </c>
      <c r="K21" s="119">
        <f t="shared" si="8"/>
        <v>322195.815</v>
      </c>
      <c r="L21" s="282">
        <f t="shared" si="8"/>
        <v>306185.72599999886</v>
      </c>
      <c r="M21" s="154">
        <f t="shared" si="8"/>
        <v>300797.70799999998</v>
      </c>
      <c r="N21" s="154">
        <f t="shared" si="8"/>
        <v>287185.48899999983</v>
      </c>
      <c r="O21" s="154">
        <f t="shared" si="8"/>
        <v>229607.51899999898</v>
      </c>
      <c r="P21" s="154">
        <f t="shared" si="8"/>
        <v>252833.37699999998</v>
      </c>
      <c r="Q21" s="154">
        <f t="shared" ref="Q21" si="9">Q17-Q19</f>
        <v>202771.83699999988</v>
      </c>
      <c r="R21" s="140">
        <f t="shared" ref="R21" si="10">R17-R19</f>
        <v>212614.84299999799</v>
      </c>
      <c r="T21" s="117">
        <f>T17-T19</f>
        <v>209525.82899999994</v>
      </c>
      <c r="U21" s="140">
        <f>U17-U19</f>
        <v>262019.62100000007</v>
      </c>
      <c r="V21" s="119">
        <f>V17-V19</f>
        <v>208822.01899999988</v>
      </c>
      <c r="W21" s="140">
        <f>W17-W19</f>
        <v>259216.0970000001</v>
      </c>
    </row>
    <row r="22" spans="1:37" ht="27.75" customHeight="1" thickBot="1" x14ac:dyDescent="0.3">
      <c r="A22" s="113" t="s">
        <v>54</v>
      </c>
      <c r="B22" s="116"/>
      <c r="C22" s="279">
        <f t="shared" ref="C22:Q22" si="11">(C21-B21)/B21</f>
        <v>-0.11605990664243518</v>
      </c>
      <c r="D22" s="279">
        <f t="shared" si="11"/>
        <v>-8.5276349890891168E-2</v>
      </c>
      <c r="E22" s="279">
        <f t="shared" si="11"/>
        <v>0.1165072369632576</v>
      </c>
      <c r="F22" s="279">
        <f t="shared" si="11"/>
        <v>4.261497835533698E-2</v>
      </c>
      <c r="G22" s="279">
        <f t="shared" si="11"/>
        <v>3.3751501627664215E-2</v>
      </c>
      <c r="H22" s="279">
        <f t="shared" si="11"/>
        <v>-0.10752681486702027</v>
      </c>
      <c r="I22" s="279">
        <f t="shared" si="11"/>
        <v>-1.1948193852351347E-2</v>
      </c>
      <c r="J22" s="279">
        <f t="shared" si="11"/>
        <v>8.3117827023432511E-2</v>
      </c>
      <c r="K22" s="288">
        <f t="shared" si="11"/>
        <v>5.1842369912734339E-2</v>
      </c>
      <c r="L22" s="280">
        <f t="shared" si="11"/>
        <v>-4.9690555415814887E-2</v>
      </c>
      <c r="M22" s="279">
        <f t="shared" si="11"/>
        <v>-1.7597221367526766E-2</v>
      </c>
      <c r="N22" s="279">
        <f t="shared" si="11"/>
        <v>-4.5253732451977856E-2</v>
      </c>
      <c r="O22" s="279">
        <f t="shared" si="11"/>
        <v>-0.20049052687338559</v>
      </c>
      <c r="P22" s="279">
        <f t="shared" si="11"/>
        <v>0.10115460548136972</v>
      </c>
      <c r="Q22" s="279">
        <f t="shared" si="11"/>
        <v>-0.19800210159752801</v>
      </c>
      <c r="R22" s="281">
        <f>(R21-Q21)/Q21</f>
        <v>4.8542273649166121E-2</v>
      </c>
      <c r="S22" s="10"/>
      <c r="T22" s="116"/>
      <c r="U22" s="281">
        <f>(U21-T21)/T21</f>
        <v>0.25053613795748375</v>
      </c>
      <c r="V22" s="299"/>
      <c r="W22" s="281">
        <f>(W21-V21)/V21</f>
        <v>0.24132549929995764</v>
      </c>
    </row>
    <row r="23" spans="1:37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4"/>
      <c r="T23" s="103">
        <f>(T17/T19)</f>
        <v>2.0751209719894597</v>
      </c>
      <c r="U23" s="285">
        <f>(U17/U19)</f>
        <v>2.7005244238773991</v>
      </c>
      <c r="V23" s="103">
        <f>V17/V19</f>
        <v>2.0380959793721449</v>
      </c>
      <c r="W23" s="285">
        <f>W17/W19</f>
        <v>2.6753783862735006</v>
      </c>
    </row>
    <row r="24" spans="1:37" ht="30" customHeight="1" thickBot="1" x14ac:dyDescent="0.3"/>
    <row r="25" spans="1:37" ht="22.5" customHeight="1" x14ac:dyDescent="0.25">
      <c r="A25" s="327" t="s">
        <v>15</v>
      </c>
      <c r="B25" s="329">
        <v>2007</v>
      </c>
      <c r="C25" s="331">
        <v>2008</v>
      </c>
      <c r="D25" s="331">
        <v>2009</v>
      </c>
      <c r="E25" s="331">
        <v>2010</v>
      </c>
      <c r="F25" s="331">
        <v>2011</v>
      </c>
      <c r="G25" s="331">
        <v>2012</v>
      </c>
      <c r="H25" s="331">
        <v>2013</v>
      </c>
      <c r="I25" s="331">
        <v>2014</v>
      </c>
      <c r="J25" s="331">
        <v>2015</v>
      </c>
      <c r="K25" s="335">
        <v>2016</v>
      </c>
      <c r="L25" s="337">
        <v>2017</v>
      </c>
      <c r="M25" s="331">
        <v>2018</v>
      </c>
      <c r="N25" s="331">
        <v>2019</v>
      </c>
      <c r="O25" s="333">
        <v>2020</v>
      </c>
      <c r="P25" s="339">
        <v>2021</v>
      </c>
      <c r="Q25" s="331">
        <v>2022</v>
      </c>
      <c r="R25" s="323">
        <v>2023</v>
      </c>
      <c r="S25" s="128" t="s">
        <v>49</v>
      </c>
      <c r="T25" s="325" t="str">
        <f>T14</f>
        <v>jan-dez</v>
      </c>
      <c r="U25" s="326"/>
      <c r="V25" s="321" t="s">
        <v>144</v>
      </c>
      <c r="W25" s="322"/>
    </row>
    <row r="26" spans="1:37" ht="31.5" customHeight="1" thickBot="1" x14ac:dyDescent="0.3">
      <c r="A26" s="328"/>
      <c r="B26" s="330"/>
      <c r="C26" s="332"/>
      <c r="D26" s="332"/>
      <c r="E26" s="332"/>
      <c r="F26" s="332"/>
      <c r="G26" s="332"/>
      <c r="H26" s="332"/>
      <c r="I26" s="332"/>
      <c r="J26" s="332"/>
      <c r="K26" s="336"/>
      <c r="L26" s="338"/>
      <c r="M26" s="332"/>
      <c r="N26" s="332"/>
      <c r="O26" s="334"/>
      <c r="P26" s="340"/>
      <c r="Q26" s="332"/>
      <c r="R26" s="324"/>
      <c r="S26" s="129" t="str">
        <f>S4</f>
        <v>2007/2023</v>
      </c>
      <c r="T26" s="127">
        <f>T4</f>
        <v>2023</v>
      </c>
      <c r="U26" s="264">
        <f>U4</f>
        <v>2024</v>
      </c>
      <c r="V26" s="300" t="str">
        <f>V4</f>
        <v>dez 2022 a nov 2023</v>
      </c>
      <c r="W26" s="298" t="str">
        <f>W4</f>
        <v>dez  2023 a nov 2024</v>
      </c>
    </row>
    <row r="27" spans="1:37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P27" s="273"/>
      <c r="R27" s="301"/>
      <c r="S27" s="286"/>
    </row>
    <row r="28" spans="1:37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520796.79799999984</v>
      </c>
      <c r="R28" s="147">
        <v>519281.94800000021</v>
      </c>
      <c r="S28" s="100"/>
      <c r="T28" s="115">
        <v>520220.65400000039</v>
      </c>
      <c r="U28" s="147">
        <v>549728.0070000001</v>
      </c>
      <c r="V28" s="112">
        <v>517377.93700000009</v>
      </c>
      <c r="W28" s="147">
        <v>547853.52400000009</v>
      </c>
    </row>
    <row r="29" spans="1:37" ht="27.75" customHeight="1" thickBot="1" x14ac:dyDescent="0.3">
      <c r="A29" s="114" t="s">
        <v>54</v>
      </c>
      <c r="B29" s="275"/>
      <c r="C29" s="276">
        <f t="shared" ref="C29:Q29" si="12">(C28-B28)/B28</f>
        <v>6.3491251811589565E-3</v>
      </c>
      <c r="D29" s="276">
        <f t="shared" si="12"/>
        <v>-2.5351041341628616E-2</v>
      </c>
      <c r="E29" s="276">
        <f t="shared" si="12"/>
        <v>0.14232124040801208</v>
      </c>
      <c r="F29" s="276">
        <f t="shared" si="12"/>
        <v>0.16522017339726491</v>
      </c>
      <c r="G29" s="276">
        <f t="shared" si="12"/>
        <v>0.11849348127885141</v>
      </c>
      <c r="H29" s="276">
        <f t="shared" si="12"/>
        <v>5.296421056115299E-2</v>
      </c>
      <c r="I29" s="276">
        <f t="shared" si="12"/>
        <v>1.9591998746035993E-2</v>
      </c>
      <c r="J29" s="276">
        <f t="shared" si="12"/>
        <v>-1.7803184510057374E-2</v>
      </c>
      <c r="K29" s="287">
        <f t="shared" si="12"/>
        <v>-6.6755691727534677E-2</v>
      </c>
      <c r="L29" s="277">
        <f t="shared" si="12"/>
        <v>0.14679340175955716</v>
      </c>
      <c r="M29" s="276">
        <f t="shared" si="12"/>
        <v>3.1169571012153018E-2</v>
      </c>
      <c r="N29" s="276">
        <f t="shared" si="12"/>
        <v>5.2964042161944717E-2</v>
      </c>
      <c r="O29" s="276">
        <f t="shared" si="12"/>
        <v>0.26823197519276548</v>
      </c>
      <c r="P29" s="276">
        <f t="shared" si="12"/>
        <v>7.7338249378292354E-2</v>
      </c>
      <c r="Q29" s="276">
        <f t="shared" si="12"/>
        <v>4.5810259040419382E-2</v>
      </c>
      <c r="R29" s="278">
        <f>(R28-Q28)/Q28</f>
        <v>-2.9087160401466755E-3</v>
      </c>
      <c r="T29" s="118"/>
      <c r="U29" s="278">
        <f>(U28-T28)/T28</f>
        <v>5.672084099913436E-2</v>
      </c>
      <c r="W29" s="278">
        <f>(W28-V28)/V28</f>
        <v>5.8903916886583425E-2</v>
      </c>
    </row>
    <row r="30" spans="1:37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47">
        <v>2689.9079999999999</v>
      </c>
      <c r="S30" s="100"/>
      <c r="T30" s="115">
        <v>2695.7719999999995</v>
      </c>
      <c r="U30" s="147">
        <v>3334.3849999999993</v>
      </c>
      <c r="V30" s="112">
        <v>2615.674</v>
      </c>
      <c r="W30" s="147">
        <v>3061.2159999999994</v>
      </c>
    </row>
    <row r="31" spans="1:37" ht="27.75" customHeight="1" thickBot="1" x14ac:dyDescent="0.3">
      <c r="A31" s="113" t="s">
        <v>54</v>
      </c>
      <c r="B31" s="116"/>
      <c r="C31" s="279">
        <f t="shared" ref="C31:Q31" si="13">(C30-B30)/B30</f>
        <v>0.28740195099069604</v>
      </c>
      <c r="D31" s="279">
        <f t="shared" si="13"/>
        <v>0.87424480625071677</v>
      </c>
      <c r="E31" s="279">
        <f t="shared" si="13"/>
        <v>-0.35240240164564085</v>
      </c>
      <c r="F31" s="279">
        <f t="shared" si="13"/>
        <v>0.30120319844880566</v>
      </c>
      <c r="G31" s="279">
        <f t="shared" si="13"/>
        <v>-0.12612648022085726</v>
      </c>
      <c r="H31" s="279">
        <f t="shared" si="13"/>
        <v>7.1660651760911652E-3</v>
      </c>
      <c r="I31" s="279">
        <f t="shared" si="13"/>
        <v>-1.9460888913914301E-2</v>
      </c>
      <c r="J31" s="279">
        <f t="shared" si="13"/>
        <v>0.17146393140729888</v>
      </c>
      <c r="K31" s="288">
        <f t="shared" si="13"/>
        <v>-5.2106064729437615E-2</v>
      </c>
      <c r="L31" s="280">
        <f t="shared" si="13"/>
        <v>-8.4124648923364909E-2</v>
      </c>
      <c r="M31" s="279">
        <f t="shared" si="13"/>
        <v>0.28764018691588777</v>
      </c>
      <c r="N31" s="279">
        <f t="shared" si="13"/>
        <v>0.10676256403742751</v>
      </c>
      <c r="O31" s="279">
        <f t="shared" si="13"/>
        <v>0.30345145589616501</v>
      </c>
      <c r="P31" s="279">
        <f t="shared" si="13"/>
        <v>0.25973041103931305</v>
      </c>
      <c r="Q31" s="279">
        <f t="shared" si="13"/>
        <v>0.15038655327936848</v>
      </c>
      <c r="R31" s="281">
        <f>(R30-Q30)/Q30</f>
        <v>-2.7214338410797349E-2</v>
      </c>
      <c r="S31" s="10"/>
      <c r="T31" s="116"/>
      <c r="U31" s="281">
        <f>(U30-T30)/T30</f>
        <v>0.23689429224726719</v>
      </c>
      <c r="V31" s="299"/>
      <c r="W31" s="281">
        <f>(W30-V30)/V30</f>
        <v>0.17033544700142275</v>
      </c>
    </row>
    <row r="32" spans="1:37" ht="27.75" customHeight="1" x14ac:dyDescent="0.25">
      <c r="A32" s="8" t="s">
        <v>58</v>
      </c>
      <c r="B32" s="19">
        <f>(B28-B30)</f>
        <v>203117.0239999998</v>
      </c>
      <c r="C32" s="154">
        <f t="shared" ref="C32:P32" si="14">(C28-C30)</f>
        <v>204244.86400000018</v>
      </c>
      <c r="D32" s="154">
        <f t="shared" si="14"/>
        <v>198400.41200000027</v>
      </c>
      <c r="E32" s="154">
        <f t="shared" si="14"/>
        <v>227324.11700000009</v>
      </c>
      <c r="F32" s="154">
        <f t="shared" si="14"/>
        <v>264760.33899999998</v>
      </c>
      <c r="G32" s="154">
        <f t="shared" si="14"/>
        <v>296419.00400000002</v>
      </c>
      <c r="H32" s="154">
        <f t="shared" si="14"/>
        <v>312165.44199999998</v>
      </c>
      <c r="I32" s="154">
        <f t="shared" si="14"/>
        <v>318321.61400000006</v>
      </c>
      <c r="J32" s="154">
        <f t="shared" si="14"/>
        <v>312463.31199999998</v>
      </c>
      <c r="K32" s="119">
        <f t="shared" si="14"/>
        <v>291587.27400000009</v>
      </c>
      <c r="L32" s="282">
        <f t="shared" si="14"/>
        <v>334649.34799999959</v>
      </c>
      <c r="M32" s="154">
        <f t="shared" si="14"/>
        <v>344816.77799999999</v>
      </c>
      <c r="N32" s="154">
        <f t="shared" si="14"/>
        <v>363008.511</v>
      </c>
      <c r="O32" s="154">
        <f t="shared" si="14"/>
        <v>460327.44400000002</v>
      </c>
      <c r="P32" s="154">
        <f t="shared" si="14"/>
        <v>495580.34200000018</v>
      </c>
      <c r="Q32" s="154">
        <f t="shared" ref="Q32" si="15">(Q28-Q30)</f>
        <v>518031.63799999986</v>
      </c>
      <c r="R32" s="140">
        <f t="shared" ref="R32" si="16">(R28-R30)</f>
        <v>516592.04000000021</v>
      </c>
      <c r="T32" s="117">
        <f>T28-T30</f>
        <v>517524.88200000039</v>
      </c>
      <c r="U32" s="140">
        <f>U28-U30</f>
        <v>546393.62200000009</v>
      </c>
      <c r="V32" s="119">
        <f>V28-V30</f>
        <v>514762.26300000009</v>
      </c>
      <c r="W32" s="140">
        <f>W28-W30</f>
        <v>544792.30800000008</v>
      </c>
    </row>
    <row r="33" spans="1:23" ht="27.75" customHeight="1" thickBot="1" x14ac:dyDescent="0.3">
      <c r="A33" s="113" t="s">
        <v>54</v>
      </c>
      <c r="B33" s="116"/>
      <c r="C33" s="279">
        <f t="shared" ref="C33:Q33" si="17">(C32-B32)/B32</f>
        <v>5.5526611102788507E-3</v>
      </c>
      <c r="D33" s="279">
        <f t="shared" si="17"/>
        <v>-2.8614927619427914E-2</v>
      </c>
      <c r="E33" s="279">
        <f t="shared" si="17"/>
        <v>0.14578450068944299</v>
      </c>
      <c r="F33" s="279">
        <f t="shared" si="17"/>
        <v>0.16468213973091064</v>
      </c>
      <c r="G33" s="279">
        <f t="shared" si="17"/>
        <v>0.11957480157177182</v>
      </c>
      <c r="H33" s="279">
        <f t="shared" si="17"/>
        <v>5.3122228290059179E-2</v>
      </c>
      <c r="I33" s="279">
        <f t="shared" si="17"/>
        <v>1.972086327223908E-2</v>
      </c>
      <c r="J33" s="279">
        <f t="shared" si="17"/>
        <v>-1.840372045864307E-2</v>
      </c>
      <c r="K33" s="288">
        <f t="shared" si="17"/>
        <v>-6.6811165337708145E-2</v>
      </c>
      <c r="L33" s="280">
        <f t="shared" si="17"/>
        <v>0.14768159600819714</v>
      </c>
      <c r="M33" s="279">
        <f t="shared" si="17"/>
        <v>3.038233918806384E-2</v>
      </c>
      <c r="N33" s="279">
        <f t="shared" si="17"/>
        <v>5.2757679326149283E-2</v>
      </c>
      <c r="O33" s="279">
        <f t="shared" si="17"/>
        <v>0.26808994844751732</v>
      </c>
      <c r="P33" s="279">
        <f t="shared" si="17"/>
        <v>7.6582220894047232E-2</v>
      </c>
      <c r="Q33" s="279">
        <f t="shared" si="17"/>
        <v>4.5303039885306172E-2</v>
      </c>
      <c r="R33" s="281">
        <f>(R32-Q32)/Q32</f>
        <v>-2.7789769859570801E-3</v>
      </c>
      <c r="S33" s="10"/>
      <c r="T33" s="116"/>
      <c r="U33" s="281">
        <f>(U32-T32)/T32</f>
        <v>5.5782322752164173E-2</v>
      </c>
      <c r="V33" s="299"/>
      <c r="W33" s="281">
        <f>(W32-V32)/V32</f>
        <v>5.8337697143894904E-2</v>
      </c>
    </row>
    <row r="34" spans="1:23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4"/>
      <c r="T34" s="103">
        <f>(T28/T30)</f>
        <v>192.97650320576091</v>
      </c>
      <c r="U34" s="285">
        <f>(U28/U30)</f>
        <v>164.86638675497886</v>
      </c>
    </row>
    <row r="36" spans="1:23" x14ac:dyDescent="0.25">
      <c r="A36" s="3" t="s">
        <v>70</v>
      </c>
    </row>
  </sheetData>
  <mergeCells count="60"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  <mergeCell ref="K3:K4"/>
    <mergeCell ref="P25:P26"/>
    <mergeCell ref="T3:U3"/>
    <mergeCell ref="A14:A15"/>
    <mergeCell ref="B14:B15"/>
    <mergeCell ref="C14:C15"/>
    <mergeCell ref="D14:D15"/>
    <mergeCell ref="E14:E15"/>
    <mergeCell ref="T14:U14"/>
    <mergeCell ref="G14:G15"/>
    <mergeCell ref="H14:H15"/>
    <mergeCell ref="I14:I15"/>
    <mergeCell ref="J14:J15"/>
    <mergeCell ref="K14:K15"/>
    <mergeCell ref="L14:L15"/>
    <mergeCell ref="L3:L4"/>
    <mergeCell ref="M3:M4"/>
    <mergeCell ref="M14:M15"/>
    <mergeCell ref="N14:N15"/>
    <mergeCell ref="O14:O15"/>
    <mergeCell ref="P14:P15"/>
    <mergeCell ref="F14:F15"/>
    <mergeCell ref="K25:K26"/>
    <mergeCell ref="L25:L26"/>
    <mergeCell ref="M25:M26"/>
    <mergeCell ref="N25:N26"/>
    <mergeCell ref="O25:O26"/>
    <mergeCell ref="F25:F26"/>
    <mergeCell ref="G25:G26"/>
    <mergeCell ref="H25:H26"/>
    <mergeCell ref="I25:I26"/>
    <mergeCell ref="J25:J26"/>
    <mergeCell ref="A25:A26"/>
    <mergeCell ref="B25:B26"/>
    <mergeCell ref="C25:C26"/>
    <mergeCell ref="D25:D26"/>
    <mergeCell ref="E25:E26"/>
    <mergeCell ref="V3:W3"/>
    <mergeCell ref="V14:W14"/>
    <mergeCell ref="V25:W25"/>
    <mergeCell ref="R3:R4"/>
    <mergeCell ref="R14:R15"/>
    <mergeCell ref="R25:R26"/>
    <mergeCell ref="T25:U25"/>
  </mergeCells>
  <conditionalFormatting sqref="B12:R12">
    <cfRule type="cellIs" dxfId="15" priority="85" operator="lessThan">
      <formula>0</formula>
    </cfRule>
    <cfRule type="cellIs" dxfId="14" priority="84" operator="greaterThan">
      <formula>0</formula>
    </cfRule>
  </conditionalFormatting>
  <conditionalFormatting sqref="B23:R23">
    <cfRule type="cellIs" dxfId="13" priority="81" operator="lessThan">
      <formula>0</formula>
    </cfRule>
    <cfRule type="cellIs" dxfId="12" priority="80" operator="greaterThan">
      <formula>0</formula>
    </cfRule>
  </conditionalFormatting>
  <conditionalFormatting sqref="B34:R34">
    <cfRule type="cellIs" dxfId="11" priority="77" operator="lessThan">
      <formula>0</formula>
    </cfRule>
    <cfRule type="cellIs" dxfId="10" priority="76" operator="greaterThan">
      <formula>0</formula>
    </cfRule>
  </conditionalFormatting>
  <conditionalFormatting sqref="T34:U34">
    <cfRule type="cellIs" dxfId="9" priority="78" operator="greaterThan">
      <formula>0</formula>
    </cfRule>
    <cfRule type="cellIs" dxfId="8" priority="79" operator="lessThan">
      <formula>0</formula>
    </cfRule>
  </conditionalFormatting>
  <conditionalFormatting sqref="T12:W12">
    <cfRule type="cellIs" dxfId="7" priority="19" operator="lessThan">
      <formula>0</formula>
    </cfRule>
    <cfRule type="cellIs" dxfId="6" priority="18" operator="greaterThan">
      <formula>0</formula>
    </cfRule>
  </conditionalFormatting>
  <conditionalFormatting sqref="T23:W23">
    <cfRule type="cellIs" dxfId="5" priority="16" operator="greaterThan">
      <formula>0</formula>
    </cfRule>
    <cfRule type="cellIs" dxfId="4" priority="17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5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3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2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1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69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68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67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65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64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3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2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1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44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3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2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1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0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39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38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37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36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2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1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0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35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34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3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29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28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27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47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N7:R7</xm:sqref>
        </x14:conditionalFormatting>
        <x14:conditionalFormatting xmlns:xm="http://schemas.microsoft.com/office/excel/2006/main">
          <x14:cfRule type="iconSet" priority="46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N9:R9</xm:sqref>
        </x14:conditionalFormatting>
        <x14:conditionalFormatting xmlns:xm="http://schemas.microsoft.com/office/excel/2006/main">
          <x14:cfRule type="iconSet" priority="45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N11:R11</xm:sqref>
        </x14:conditionalFormatting>
        <x14:conditionalFormatting xmlns:xm="http://schemas.microsoft.com/office/excel/2006/main">
          <x14:cfRule type="iconSet" priority="6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O18:R18</xm:sqref>
        </x14:conditionalFormatting>
        <x14:conditionalFormatting xmlns:xm="http://schemas.microsoft.com/office/excel/2006/main">
          <x14:cfRule type="iconSet" priority="5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O20:R20</xm:sqref>
        </x14:conditionalFormatting>
        <x14:conditionalFormatting xmlns:xm="http://schemas.microsoft.com/office/excel/2006/main">
          <x14:cfRule type="iconSet" priority="4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O22:R22</xm:sqref>
        </x14:conditionalFormatting>
        <x14:conditionalFormatting xmlns:xm="http://schemas.microsoft.com/office/excel/2006/main">
          <x14:cfRule type="iconSet" priority="3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O29:R29</xm:sqref>
        </x14:conditionalFormatting>
        <x14:conditionalFormatting xmlns:xm="http://schemas.microsoft.com/office/excel/2006/main">
          <x14:cfRule type="iconSet" priority="2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O31:R31</xm:sqref>
        </x14:conditionalFormatting>
        <x14:conditionalFormatting xmlns:xm="http://schemas.microsoft.com/office/excel/2006/main">
          <x14:cfRule type="iconSet" priority="1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O33:R33</xm:sqref>
        </x14:conditionalFormatting>
        <x14:conditionalFormatting xmlns:xm="http://schemas.microsoft.com/office/excel/2006/main">
          <x14:cfRule type="iconSet" priority="74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</xm:sqref>
        </x14:conditionalFormatting>
        <x14:conditionalFormatting xmlns:xm="http://schemas.microsoft.com/office/excel/2006/main">
          <x14:cfRule type="iconSet" priority="88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U9</xm:sqref>
        </x14:conditionalFormatting>
        <x14:conditionalFormatting xmlns:xm="http://schemas.microsoft.com/office/excel/2006/main">
          <x14:cfRule type="iconSet" priority="89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U11</xm:sqref>
        </x14:conditionalFormatting>
        <x14:conditionalFormatting xmlns:xm="http://schemas.microsoft.com/office/excel/2006/main">
          <x14:cfRule type="iconSet" priority="70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U18</xm:sqref>
        </x14:conditionalFormatting>
        <x14:conditionalFormatting xmlns:xm="http://schemas.microsoft.com/office/excel/2006/main">
          <x14:cfRule type="iconSet" priority="90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U20</xm:sqref>
        </x14:conditionalFormatting>
        <x14:conditionalFormatting xmlns:xm="http://schemas.microsoft.com/office/excel/2006/main">
          <x14:cfRule type="iconSet" priority="91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U22</xm:sqref>
        </x14:conditionalFormatting>
        <x14:conditionalFormatting xmlns:xm="http://schemas.microsoft.com/office/excel/2006/main">
          <x14:cfRule type="iconSet" priority="66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U29</xm:sqref>
        </x14:conditionalFormatting>
        <x14:conditionalFormatting xmlns:xm="http://schemas.microsoft.com/office/excel/2006/main">
          <x14:cfRule type="iconSet" priority="92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U31</xm:sqref>
        </x14:conditionalFormatting>
        <x14:conditionalFormatting xmlns:xm="http://schemas.microsoft.com/office/excel/2006/main">
          <x14:cfRule type="iconSet" priority="93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U33</xm:sqref>
        </x14:conditionalFormatting>
        <x14:conditionalFormatting xmlns:xm="http://schemas.microsoft.com/office/excel/2006/main">
          <x14:cfRule type="iconSet" priority="7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V9:W9</xm:sqref>
        </x14:conditionalFormatting>
        <x14:conditionalFormatting xmlns:xm="http://schemas.microsoft.com/office/excel/2006/main">
          <x14:cfRule type="iconSet" priority="14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V11:W11</xm:sqref>
        </x14:conditionalFormatting>
        <x14:conditionalFormatting xmlns:xm="http://schemas.microsoft.com/office/excel/2006/main">
          <x14:cfRule type="iconSet" priority="12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V20:W20</xm:sqref>
        </x14:conditionalFormatting>
        <x14:conditionalFormatting xmlns:xm="http://schemas.microsoft.com/office/excel/2006/main">
          <x14:cfRule type="iconSet" priority="11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V22:W22</xm:sqref>
        </x14:conditionalFormatting>
        <x14:conditionalFormatting xmlns:xm="http://schemas.microsoft.com/office/excel/2006/main">
          <x14:cfRule type="iconSet" priority="9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V31:W31</xm:sqref>
        </x14:conditionalFormatting>
        <x14:conditionalFormatting xmlns:xm="http://schemas.microsoft.com/office/excel/2006/main">
          <x14:cfRule type="iconSet" priority="8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V33:W33</xm:sqref>
        </x14:conditionalFormatting>
        <x14:conditionalFormatting xmlns:xm="http://schemas.microsoft.com/office/excel/2006/main">
          <x14:cfRule type="iconSet" priority="15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</xm:sqref>
        </x14:conditionalFormatting>
        <x14:conditionalFormatting xmlns:xm="http://schemas.microsoft.com/office/excel/2006/main">
          <x14:cfRule type="iconSet" priority="13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W18</xm:sqref>
        </x14:conditionalFormatting>
        <x14:conditionalFormatting xmlns:xm="http://schemas.microsoft.com/office/excel/2006/main">
          <x14:cfRule type="iconSet" priority="10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C68"/>
  <sheetViews>
    <sheetView showGridLines="0" topLeftCell="AI29" workbookViewId="0">
      <selection activeCell="AH45" sqref="AH45"/>
    </sheetView>
  </sheetViews>
  <sheetFormatPr defaultRowHeight="15" x14ac:dyDescent="0.25"/>
  <cols>
    <col min="1" max="1" width="18.7109375" customWidth="1"/>
    <col min="17" max="17" width="9.85546875" customWidth="1"/>
    <col min="18" max="18" width="1.7109375" customWidth="1"/>
    <col min="19" max="19" width="18.7109375" hidden="1" customWidth="1"/>
    <col min="35" max="35" width="10.140625" customWidth="1"/>
    <col min="36" max="36" width="1.7109375" customWidth="1"/>
    <col min="52" max="52" width="9.85546875" customWidth="1"/>
    <col min="55" max="55" width="9.140625" style="101"/>
  </cols>
  <sheetData>
    <row r="1" spans="1:55" ht="15.75" x14ac:dyDescent="0.25">
      <c r="A1" s="4" t="s">
        <v>99</v>
      </c>
    </row>
    <row r="3" spans="1:55" ht="15.75" thickBot="1" x14ac:dyDescent="0.3">
      <c r="Q3" s="107" t="s">
        <v>1</v>
      </c>
      <c r="AI3" s="289">
        <v>1000</v>
      </c>
      <c r="AZ3" s="289" t="s">
        <v>47</v>
      </c>
    </row>
    <row r="4" spans="1:55" ht="20.100000000000001" customHeight="1" x14ac:dyDescent="0.25">
      <c r="A4" s="347" t="s">
        <v>3</v>
      </c>
      <c r="B4" s="349" t="s">
        <v>72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4"/>
      <c r="Q4" s="352" t="s">
        <v>146</v>
      </c>
      <c r="S4" s="350" t="s">
        <v>3</v>
      </c>
      <c r="T4" s="342" t="s">
        <v>72</v>
      </c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4"/>
      <c r="AI4" s="345" t="s">
        <v>146</v>
      </c>
      <c r="AK4" s="342" t="s">
        <v>72</v>
      </c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4"/>
      <c r="AZ4" s="345" t="s">
        <v>146</v>
      </c>
    </row>
    <row r="5" spans="1:55" ht="20.100000000000001" customHeight="1" thickBot="1" x14ac:dyDescent="0.3">
      <c r="A5" s="348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53"/>
      <c r="S5" s="351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46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76">
        <v>2018</v>
      </c>
      <c r="AT5" s="135">
        <v>2019</v>
      </c>
      <c r="AU5" s="135">
        <v>2020</v>
      </c>
      <c r="AV5" s="176">
        <v>2021</v>
      </c>
      <c r="AW5" s="176">
        <v>2022</v>
      </c>
      <c r="AX5" s="135">
        <v>2023</v>
      </c>
      <c r="AY5" s="133">
        <v>2024</v>
      </c>
      <c r="AZ5" s="346"/>
      <c r="BC5" s="290"/>
    </row>
    <row r="6" spans="1:55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2"/>
      <c r="S6" s="291"/>
      <c r="T6" s="293">
        <v>2010</v>
      </c>
      <c r="U6" s="293">
        <v>2011</v>
      </c>
      <c r="V6" s="293">
        <v>2012</v>
      </c>
      <c r="W6" s="293"/>
      <c r="X6" s="293"/>
      <c r="Y6" s="293"/>
      <c r="Z6" s="293"/>
      <c r="AA6" s="293"/>
      <c r="AB6" s="290"/>
      <c r="AC6" s="290"/>
      <c r="AD6" s="290"/>
      <c r="AE6" s="290"/>
      <c r="AF6" s="290"/>
      <c r="AG6" s="290"/>
      <c r="AH6" s="293"/>
      <c r="AI6" s="294"/>
      <c r="AK6" s="293"/>
      <c r="AL6" s="293"/>
      <c r="AM6" s="293"/>
      <c r="AN6" s="293"/>
      <c r="AO6" s="293"/>
      <c r="AP6" s="293"/>
      <c r="AQ6" s="293"/>
      <c r="AR6" s="293"/>
      <c r="AS6" s="290"/>
      <c r="AT6" s="290"/>
      <c r="AU6" s="290"/>
      <c r="AV6" s="290"/>
      <c r="AW6" s="290"/>
      <c r="AX6" s="290"/>
      <c r="AY6" s="293"/>
      <c r="AZ6" s="292"/>
    </row>
    <row r="7" spans="1:55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12">
        <v>224820.05999999991</v>
      </c>
      <c r="Q7" s="61">
        <f>IF(P7="","",(P7-O7)/O7)</f>
        <v>-3.8530489057352867E-2</v>
      </c>
      <c r="S7" s="109" t="s">
        <v>73</v>
      </c>
      <c r="T7" s="115">
        <v>37448.925000000003</v>
      </c>
      <c r="U7" s="153">
        <v>38839.965999999986</v>
      </c>
      <c r="V7" s="153">
        <v>43280.928999999975</v>
      </c>
      <c r="W7" s="153">
        <v>45616.113000000012</v>
      </c>
      <c r="X7" s="153">
        <v>47446.346999999972</v>
      </c>
      <c r="Y7" s="153">
        <v>44866.651000000042</v>
      </c>
      <c r="Z7" s="153">
        <v>44731.008000000016</v>
      </c>
      <c r="AA7" s="153">
        <v>48635.341000000037</v>
      </c>
      <c r="AB7" s="153">
        <v>54050.858</v>
      </c>
      <c r="AC7" s="153">
        <v>57478.924000000043</v>
      </c>
      <c r="AD7" s="153">
        <v>63485.803999999982</v>
      </c>
      <c r="AE7" s="153">
        <v>59844.614000000096</v>
      </c>
      <c r="AF7" s="153">
        <v>63073.409999999996</v>
      </c>
      <c r="AG7" s="153">
        <v>62328.526000000005</v>
      </c>
      <c r="AH7" s="112">
        <v>64824.128999999914</v>
      </c>
      <c r="AI7" s="61">
        <f>IF(AH7="","",(AH7-AG7)/AG7)</f>
        <v>4.0039499730828029E-2</v>
      </c>
      <c r="AK7" s="124">
        <f t="shared" ref="AK7:AX22" si="0">(T7/B7)*10</f>
        <v>2.3028706152346192</v>
      </c>
      <c r="AL7" s="156">
        <f t="shared" si="0"/>
        <v>2.4812467982209876</v>
      </c>
      <c r="AM7" s="156">
        <f t="shared" si="0"/>
        <v>1.8094775204000828</v>
      </c>
      <c r="AN7" s="156">
        <f t="shared" si="0"/>
        <v>2.1338999736865198</v>
      </c>
      <c r="AO7" s="156">
        <f t="shared" si="0"/>
        <v>2.4164760330275441</v>
      </c>
      <c r="AP7" s="156">
        <f t="shared" si="0"/>
        <v>2.4488229571883595</v>
      </c>
      <c r="AQ7" s="156">
        <f t="shared" si="0"/>
        <v>2.7216164857245251</v>
      </c>
      <c r="AR7" s="156">
        <f t="shared" si="0"/>
        <v>2.5208020297717444</v>
      </c>
      <c r="AS7" s="156">
        <f t="shared" si="0"/>
        <v>2.5562518045408811</v>
      </c>
      <c r="AT7" s="156">
        <f t="shared" si="0"/>
        <v>2.6212769861937577</v>
      </c>
      <c r="AU7" s="156">
        <f t="shared" si="0"/>
        <v>2.6565484355435616</v>
      </c>
      <c r="AV7" s="156">
        <f t="shared" si="0"/>
        <v>2.6250215536517025</v>
      </c>
      <c r="AW7" s="156">
        <f t="shared" si="0"/>
        <v>2.7768533106935394</v>
      </c>
      <c r="AX7" s="156">
        <f t="shared" si="0"/>
        <v>2.6655529498122226</v>
      </c>
      <c r="AY7" s="156">
        <f>(AH7/P7)*10</f>
        <v>2.883378333766121</v>
      </c>
      <c r="AZ7" s="61">
        <f t="shared" ref="AZ7:AZ23" si="1">IF(AY7="","",(AY7-AX7)/AX7)</f>
        <v>8.1718648271175143E-2</v>
      </c>
      <c r="BC7"/>
    </row>
    <row r="8" spans="1:55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225923.72000000012</v>
      </c>
      <c r="P8" s="119">
        <v>268975.33000000089</v>
      </c>
      <c r="Q8" s="52">
        <f t="shared" ref="Q8:Q23" si="2">IF(P8="","",(P8-O8)/O8)</f>
        <v>0.19055816715482884</v>
      </c>
      <c r="S8" s="109" t="s">
        <v>74</v>
      </c>
      <c r="T8" s="117">
        <v>39208.55799999999</v>
      </c>
      <c r="U8" s="154">
        <v>43534.874999999993</v>
      </c>
      <c r="V8" s="154">
        <v>46936.957999999977</v>
      </c>
      <c r="W8" s="154">
        <v>51921.968000000052</v>
      </c>
      <c r="X8" s="154">
        <v>51933.389000000017</v>
      </c>
      <c r="Y8" s="154">
        <v>46937.144999999968</v>
      </c>
      <c r="Z8" s="154">
        <v>48461.340000000011</v>
      </c>
      <c r="AA8" s="154">
        <v>48751.319999999949</v>
      </c>
      <c r="AB8" s="154">
        <v>57358.343000000001</v>
      </c>
      <c r="AC8" s="154">
        <v>60378.147999999928</v>
      </c>
      <c r="AD8" s="154">
        <v>54982.760999999962</v>
      </c>
      <c r="AE8" s="154">
        <v>61551.606000000007</v>
      </c>
      <c r="AF8" s="154">
        <v>68116.977000000028</v>
      </c>
      <c r="AG8" s="154">
        <v>65467.732000000033</v>
      </c>
      <c r="AH8" s="119">
        <v>72566.138000000035</v>
      </c>
      <c r="AI8" s="52">
        <f t="shared" ref="AI8:AI23" si="3">IF(AH8="","",(AH8-AG8)/AG8)</f>
        <v>0.10842602581681002</v>
      </c>
      <c r="AK8" s="125">
        <f t="shared" si="0"/>
        <v>2.425310433832923</v>
      </c>
      <c r="AL8" s="157">
        <f t="shared" si="0"/>
        <v>2.0249048429202356</v>
      </c>
      <c r="AM8" s="157">
        <f t="shared" si="0"/>
        <v>2.0389975961379729</v>
      </c>
      <c r="AN8" s="157">
        <f t="shared" si="0"/>
        <v>1.9956838438488873</v>
      </c>
      <c r="AO8" s="157">
        <f t="shared" si="0"/>
        <v>2.3630989749879605</v>
      </c>
      <c r="AP8" s="157">
        <f t="shared" si="0"/>
        <v>2.4494538492006965</v>
      </c>
      <c r="AQ8" s="157">
        <f t="shared" si="0"/>
        <v>2.5901294424956642</v>
      </c>
      <c r="AR8" s="157">
        <f t="shared" si="0"/>
        <v>2.5992361491655602</v>
      </c>
      <c r="AS8" s="157">
        <f t="shared" si="0"/>
        <v>2.332460682100173</v>
      </c>
      <c r="AT8" s="157">
        <f t="shared" si="0"/>
        <v>2.6676951908790461</v>
      </c>
      <c r="AU8" s="157">
        <f t="shared" si="0"/>
        <v>2.5328122058281508</v>
      </c>
      <c r="AV8" s="157">
        <f t="shared" si="0"/>
        <v>2.6173670765159578</v>
      </c>
      <c r="AW8" s="157">
        <f t="shared" si="0"/>
        <v>2.7702425895873901</v>
      </c>
      <c r="AX8" s="157">
        <f t="shared" si="0"/>
        <v>2.8977803658686212</v>
      </c>
      <c r="AY8" s="157">
        <f>IF(AH8="","",(AH8/P8)*10)</f>
        <v>2.6978733700224398</v>
      </c>
      <c r="AZ8" s="52">
        <f t="shared" si="1"/>
        <v>-6.8986248302589523E-2</v>
      </c>
      <c r="BC8"/>
    </row>
    <row r="9" spans="1:55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19">
        <v>293138.80999999965</v>
      </c>
      <c r="Q9" s="52">
        <f t="shared" si="2"/>
        <v>1.9086942507048552E-2</v>
      </c>
      <c r="S9" s="109" t="s">
        <v>75</v>
      </c>
      <c r="T9" s="117">
        <v>51168.47700000005</v>
      </c>
      <c r="U9" s="154">
        <v>49454.935999999994</v>
      </c>
      <c r="V9" s="154">
        <v>57419.120999999985</v>
      </c>
      <c r="W9" s="154">
        <v>50259.945</v>
      </c>
      <c r="X9" s="154">
        <v>50881.621999999916</v>
      </c>
      <c r="Y9" s="154">
        <v>62257.105999999985</v>
      </c>
      <c r="Z9" s="154">
        <v>56423.886000000035</v>
      </c>
      <c r="AA9" s="154">
        <v>66075.244999999908</v>
      </c>
      <c r="AB9" s="154">
        <v>64577.565999999999</v>
      </c>
      <c r="AC9" s="154">
        <v>61804.521999999954</v>
      </c>
      <c r="AD9" s="154">
        <v>66953.59299999995</v>
      </c>
      <c r="AE9" s="154">
        <v>87119.218000000081</v>
      </c>
      <c r="AF9" s="154">
        <v>80072.687000000005</v>
      </c>
      <c r="AG9" s="154">
        <v>82246.040000000023</v>
      </c>
      <c r="AH9" s="119">
        <v>77190.757999999943</v>
      </c>
      <c r="AI9" s="52">
        <f t="shared" si="3"/>
        <v>-6.1465354441381952E-2</v>
      </c>
      <c r="AK9" s="125">
        <f t="shared" si="0"/>
        <v>2.0661463096406028</v>
      </c>
      <c r="AL9" s="157">
        <f t="shared" si="0"/>
        <v>2.1559066709824086</v>
      </c>
      <c r="AM9" s="157">
        <f t="shared" si="0"/>
        <v>1.8729560222737081</v>
      </c>
      <c r="AN9" s="157">
        <f t="shared" si="0"/>
        <v>2.1697574591861963</v>
      </c>
      <c r="AO9" s="157">
        <f t="shared" si="0"/>
        <v>2.3469003959806871</v>
      </c>
      <c r="AP9" s="157">
        <f t="shared" si="0"/>
        <v>2.4085315499415931</v>
      </c>
      <c r="AQ9" s="157">
        <f t="shared" si="0"/>
        <v>2.2613053774763308</v>
      </c>
      <c r="AR9" s="157">
        <f t="shared" si="0"/>
        <v>2.7452023741560456</v>
      </c>
      <c r="AS9" s="157">
        <f t="shared" si="0"/>
        <v>2.6591216085450871</v>
      </c>
      <c r="AT9" s="157">
        <f t="shared" si="0"/>
        <v>2.6691081028883996</v>
      </c>
      <c r="AU9" s="157">
        <f t="shared" si="0"/>
        <v>2.6201465661466194</v>
      </c>
      <c r="AV9" s="157">
        <f t="shared" si="0"/>
        <v>2.7675430112669441</v>
      </c>
      <c r="AW9" s="157">
        <f t="shared" si="0"/>
        <v>2.8340224964355603</v>
      </c>
      <c r="AX9" s="157">
        <f t="shared" si="0"/>
        <v>2.8592551575450735</v>
      </c>
      <c r="AY9" s="157">
        <f t="shared" ref="AY9:AY18" si="4">IF(AH9="","",(AH9/P9)*10)</f>
        <v>2.6332493469561413</v>
      </c>
      <c r="AZ9" s="52">
        <f t="shared" si="1"/>
        <v>-7.9043596368985281E-2</v>
      </c>
      <c r="BC9"/>
    </row>
    <row r="10" spans="1:55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242301.33000000013</v>
      </c>
      <c r="P10" s="119">
        <v>330172.90999999997</v>
      </c>
      <c r="Q10" s="52">
        <f t="shared" si="2"/>
        <v>0.36265413813452774</v>
      </c>
      <c r="S10" s="109" t="s">
        <v>76</v>
      </c>
      <c r="T10" s="117">
        <v>46025.074999999961</v>
      </c>
      <c r="U10" s="154">
        <v>44904.889000000003</v>
      </c>
      <c r="V10" s="154">
        <v>48943.746000000036</v>
      </c>
      <c r="W10" s="154">
        <v>56740.441000000035</v>
      </c>
      <c r="X10" s="154">
        <v>53780.95900000001</v>
      </c>
      <c r="Y10" s="154">
        <v>62171.204999999944</v>
      </c>
      <c r="Z10" s="154">
        <v>54315.156000000032</v>
      </c>
      <c r="AA10" s="154">
        <v>53392.404000000024</v>
      </c>
      <c r="AB10" s="154">
        <v>64781.760000000002</v>
      </c>
      <c r="AC10" s="154">
        <v>61456.496999999916</v>
      </c>
      <c r="AD10" s="154">
        <v>59545.284999999967</v>
      </c>
      <c r="AE10" s="154">
        <v>77717.85199999997</v>
      </c>
      <c r="AF10" s="154">
        <v>72456.435999999929</v>
      </c>
      <c r="AG10" s="154">
        <v>68969.697000000073</v>
      </c>
      <c r="AH10" s="119">
        <v>84460.277999999962</v>
      </c>
      <c r="AI10" s="52">
        <f t="shared" si="3"/>
        <v>0.22459981229147452</v>
      </c>
      <c r="AK10" s="125">
        <f t="shared" si="0"/>
        <v>2.1373623046342565</v>
      </c>
      <c r="AL10" s="157">
        <f t="shared" si="0"/>
        <v>1.914916393362369</v>
      </c>
      <c r="AM10" s="157">
        <f t="shared" si="0"/>
        <v>1.9973139122548518</v>
      </c>
      <c r="AN10" s="157">
        <f t="shared" si="0"/>
        <v>1.9220924791653282</v>
      </c>
      <c r="AO10" s="157">
        <f t="shared" si="0"/>
        <v>2.4713295046942929</v>
      </c>
      <c r="AP10" s="157">
        <f t="shared" si="0"/>
        <v>2.3496420729631899</v>
      </c>
      <c r="AQ10" s="157">
        <f t="shared" si="0"/>
        <v>2.160770919794754</v>
      </c>
      <c r="AR10" s="157">
        <f t="shared" si="0"/>
        <v>2.3701981621070618</v>
      </c>
      <c r="AS10" s="157">
        <f t="shared" si="0"/>
        <v>2.3113364870552262</v>
      </c>
      <c r="AT10" s="157">
        <f t="shared" si="0"/>
        <v>2.5331995214428424</v>
      </c>
      <c r="AU10" s="157">
        <f t="shared" si="0"/>
        <v>2.6830646061021386</v>
      </c>
      <c r="AV10" s="157">
        <f t="shared" si="0"/>
        <v>2.6847863200621807</v>
      </c>
      <c r="AW10" s="157">
        <f t="shared" si="0"/>
        <v>2.7617119919463482</v>
      </c>
      <c r="AX10" s="157">
        <f t="shared" si="0"/>
        <v>2.8464431870844469</v>
      </c>
      <c r="AY10" s="157">
        <f t="shared" si="4"/>
        <v>2.5580620166566654</v>
      </c>
      <c r="AZ10" s="52">
        <f t="shared" si="1"/>
        <v>-0.10131281444024334</v>
      </c>
      <c r="BC10"/>
    </row>
    <row r="11" spans="1:55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281804.57999999984</v>
      </c>
      <c r="P11" s="119">
        <v>317780.88999999955</v>
      </c>
      <c r="Q11" s="52">
        <f t="shared" si="2"/>
        <v>0.12766403583646416</v>
      </c>
      <c r="S11" s="109" t="s">
        <v>77</v>
      </c>
      <c r="T11" s="117">
        <v>47205.19600000004</v>
      </c>
      <c r="U11" s="154">
        <v>52842.769000000008</v>
      </c>
      <c r="V11" s="154">
        <v>54431.923000000046</v>
      </c>
      <c r="W11" s="154">
        <v>55981.48</v>
      </c>
      <c r="X11" s="154">
        <v>55053.410000000054</v>
      </c>
      <c r="Y11" s="154">
        <v>55267.650999999962</v>
      </c>
      <c r="Z11" s="154">
        <v>56035.015999999938</v>
      </c>
      <c r="AA11" s="154">
        <v>66317.002000000022</v>
      </c>
      <c r="AB11" s="154">
        <v>64324.446000000004</v>
      </c>
      <c r="AC11" s="154">
        <v>68453.83000000006</v>
      </c>
      <c r="AD11" s="154">
        <v>58256.008000000045</v>
      </c>
      <c r="AE11" s="154">
        <v>77143.060999999987</v>
      </c>
      <c r="AF11" s="154">
        <v>76795.082000000068</v>
      </c>
      <c r="AG11" s="154">
        <v>80880.13800000005</v>
      </c>
      <c r="AH11" s="119">
        <v>82181.265000000101</v>
      </c>
      <c r="AI11" s="52">
        <f t="shared" si="3"/>
        <v>1.6087101631800511E-2</v>
      </c>
      <c r="AK11" s="125">
        <f t="shared" si="0"/>
        <v>2.1262291584914967</v>
      </c>
      <c r="AL11" s="157">
        <f t="shared" si="0"/>
        <v>2.002429656596763</v>
      </c>
      <c r="AM11" s="157">
        <f t="shared" si="0"/>
        <v>1.8193057382846511</v>
      </c>
      <c r="AN11" s="157">
        <f t="shared" si="0"/>
        <v>2.185868487837185</v>
      </c>
      <c r="AO11" s="157">
        <f t="shared" si="0"/>
        <v>2.3852155258597914</v>
      </c>
      <c r="AP11" s="157">
        <f t="shared" si="0"/>
        <v>2.5507512851796084</v>
      </c>
      <c r="AQ11" s="157">
        <f t="shared" si="0"/>
        <v>2.366321896458973</v>
      </c>
      <c r="AR11" s="157">
        <f t="shared" si="0"/>
        <v>2.5482684497769559</v>
      </c>
      <c r="AS11" s="157">
        <f t="shared" si="0"/>
        <v>2.4539413651554569</v>
      </c>
      <c r="AT11" s="157">
        <f t="shared" si="0"/>
        <v>2.4313423085868151</v>
      </c>
      <c r="AU11" s="157">
        <f t="shared" si="0"/>
        <v>2.5396170129380713</v>
      </c>
      <c r="AV11" s="157">
        <f t="shared" si="0"/>
        <v>2.6771552456955945</v>
      </c>
      <c r="AW11" s="157">
        <f t="shared" si="0"/>
        <v>2.7793900961672646</v>
      </c>
      <c r="AX11" s="157">
        <f t="shared" si="0"/>
        <v>2.8700789036146994</v>
      </c>
      <c r="AY11" s="157">
        <f t="shared" si="4"/>
        <v>2.5860983962880906</v>
      </c>
      <c r="AZ11" s="52">
        <f t="shared" si="1"/>
        <v>-9.8945191704991706E-2</v>
      </c>
      <c r="BC11"/>
    </row>
    <row r="12" spans="1:55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308172.17000000016</v>
      </c>
      <c r="P12" s="119">
        <v>284314.71999999968</v>
      </c>
      <c r="Q12" s="52">
        <f t="shared" si="2"/>
        <v>-7.7415978217632256E-2</v>
      </c>
      <c r="S12" s="109" t="s">
        <v>78</v>
      </c>
      <c r="T12" s="117">
        <v>45837.497000000039</v>
      </c>
      <c r="U12" s="154">
        <v>51105.701000000001</v>
      </c>
      <c r="V12" s="154">
        <v>50899.00499999999</v>
      </c>
      <c r="W12" s="154">
        <v>50438.382000000049</v>
      </c>
      <c r="X12" s="154">
        <v>52151.921999999926</v>
      </c>
      <c r="Y12" s="154">
        <v>56091.163000000008</v>
      </c>
      <c r="Z12" s="154">
        <v>52714.073000000055</v>
      </c>
      <c r="AA12" s="154">
        <v>64528.730000000025</v>
      </c>
      <c r="AB12" s="154">
        <v>62742.375</v>
      </c>
      <c r="AC12" s="154">
        <v>55571.388000000043</v>
      </c>
      <c r="AD12" s="154">
        <v>66351.210999999865</v>
      </c>
      <c r="AE12" s="154">
        <v>74866.905999999974</v>
      </c>
      <c r="AF12" s="154">
        <v>70242.043000000034</v>
      </c>
      <c r="AG12" s="154">
        <v>86964.571999999942</v>
      </c>
      <c r="AH12" s="119">
        <v>73361.142000000022</v>
      </c>
      <c r="AI12" s="52">
        <f t="shared" si="3"/>
        <v>-0.15642496348972923</v>
      </c>
      <c r="AK12" s="125">
        <f t="shared" si="0"/>
        <v>2.1252476751168277</v>
      </c>
      <c r="AL12" s="157">
        <f t="shared" si="0"/>
        <v>1.7129022487361378</v>
      </c>
      <c r="AM12" s="157">
        <f t="shared" si="0"/>
        <v>2.0922422702776888</v>
      </c>
      <c r="AN12" s="157">
        <f t="shared" si="0"/>
        <v>2.0813550369561726</v>
      </c>
      <c r="AO12" s="157">
        <f t="shared" si="0"/>
        <v>2.2743829617096525</v>
      </c>
      <c r="AP12" s="157">
        <f t="shared" si="0"/>
        <v>2.4641236916121563</v>
      </c>
      <c r="AQ12" s="157">
        <f t="shared" si="0"/>
        <v>2.5007264402426213</v>
      </c>
      <c r="AR12" s="157">
        <f t="shared" si="0"/>
        <v>2.3116884391665402</v>
      </c>
      <c r="AS12" s="157">
        <f t="shared" si="0"/>
        <v>2.469446771188716</v>
      </c>
      <c r="AT12" s="157">
        <f t="shared" si="0"/>
        <v>2.5871582389737058</v>
      </c>
      <c r="AU12" s="157">
        <f t="shared" si="0"/>
        <v>2.4550371392053902</v>
      </c>
      <c r="AV12" s="157">
        <f t="shared" si="0"/>
        <v>2.6719132835338306</v>
      </c>
      <c r="AW12" s="157">
        <f t="shared" si="0"/>
        <v>2.7583348749688739</v>
      </c>
      <c r="AX12" s="157">
        <f t="shared" si="0"/>
        <v>2.8219476145428675</v>
      </c>
      <c r="AY12" s="157">
        <f t="shared" si="4"/>
        <v>2.5802794171191734</v>
      </c>
      <c r="AZ12" s="52">
        <f t="shared" si="1"/>
        <v>-8.5638796474555509E-2</v>
      </c>
      <c r="BC12"/>
    </row>
    <row r="13" spans="1:55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298746.17000000022</v>
      </c>
      <c r="P13" s="119">
        <v>349205.56000000058</v>
      </c>
      <c r="Q13" s="52">
        <f t="shared" si="2"/>
        <v>0.1689038892113674</v>
      </c>
      <c r="S13" s="109" t="s">
        <v>79</v>
      </c>
      <c r="T13" s="117">
        <v>54364.509000000027</v>
      </c>
      <c r="U13" s="154">
        <v>59788.318999999996</v>
      </c>
      <c r="V13" s="154">
        <v>62714.63899999993</v>
      </c>
      <c r="W13" s="154">
        <v>65018.055000000037</v>
      </c>
      <c r="X13" s="154">
        <v>69122.01800000004</v>
      </c>
      <c r="Y13" s="154">
        <v>69013.110000000117</v>
      </c>
      <c r="Z13" s="154">
        <v>62444.103999999985</v>
      </c>
      <c r="AA13" s="154">
        <v>64721.649999999972</v>
      </c>
      <c r="AB13" s="154">
        <v>68976.123999999996</v>
      </c>
      <c r="AC13" s="154">
        <v>78608.732000000018</v>
      </c>
      <c r="AD13" s="154">
        <v>87158.587</v>
      </c>
      <c r="AE13" s="154">
        <v>82708.234000000084</v>
      </c>
      <c r="AF13" s="154">
        <v>82133.286000000095</v>
      </c>
      <c r="AG13" s="154">
        <v>86869.535000000062</v>
      </c>
      <c r="AH13" s="119">
        <v>92099.848000000056</v>
      </c>
      <c r="AI13" s="52">
        <f t="shared" si="3"/>
        <v>6.0208829251819883E-2</v>
      </c>
      <c r="AK13" s="125">
        <f t="shared" si="0"/>
        <v>2.1864809384518056</v>
      </c>
      <c r="AL13" s="157">
        <f t="shared" si="0"/>
        <v>1.9843699011975713</v>
      </c>
      <c r="AM13" s="157">
        <f t="shared" si="0"/>
        <v>2.0751386502696381</v>
      </c>
      <c r="AN13" s="157">
        <f t="shared" si="0"/>
        <v>2.3959707793373171</v>
      </c>
      <c r="AO13" s="157">
        <f t="shared" si="0"/>
        <v>2.4667140890976693</v>
      </c>
      <c r="AP13" s="157">
        <f t="shared" si="0"/>
        <v>2.5672378814237335</v>
      </c>
      <c r="AQ13" s="157">
        <f t="shared" si="0"/>
        <v>2.490392697231901</v>
      </c>
      <c r="AR13" s="157">
        <f t="shared" si="0"/>
        <v>2.5511980707253517</v>
      </c>
      <c r="AS13" s="157">
        <f t="shared" si="0"/>
        <v>2.6795199171034727</v>
      </c>
      <c r="AT13" s="157">
        <f t="shared" si="0"/>
        <v>2.8518461439559442</v>
      </c>
      <c r="AU13" s="157">
        <f t="shared" si="0"/>
        <v>2.6132072725214295</v>
      </c>
      <c r="AV13" s="157">
        <f t="shared" si="0"/>
        <v>2.892545599396791</v>
      </c>
      <c r="AW13" s="157">
        <f t="shared" si="0"/>
        <v>2.7745244058184837</v>
      </c>
      <c r="AX13" s="157">
        <f t="shared" si="0"/>
        <v>2.9078041402170944</v>
      </c>
      <c r="AY13" s="157">
        <f t="shared" si="4"/>
        <v>2.6374106987299943</v>
      </c>
      <c r="AZ13" s="52">
        <f t="shared" si="1"/>
        <v>-9.2988876983617172E-2</v>
      </c>
      <c r="BC13"/>
    </row>
    <row r="14" spans="1:55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265322.08999999979</v>
      </c>
      <c r="P14" s="119">
        <v>267506.99</v>
      </c>
      <c r="Q14" s="52">
        <f t="shared" si="2"/>
        <v>8.2348966872686693E-3</v>
      </c>
      <c r="S14" s="109" t="s">
        <v>80</v>
      </c>
      <c r="T14" s="117">
        <v>39184.329000000012</v>
      </c>
      <c r="U14" s="154">
        <v>43186.20999999997</v>
      </c>
      <c r="V14" s="154">
        <v>48896.256000000016</v>
      </c>
      <c r="W14" s="154">
        <v>49231.409</v>
      </c>
      <c r="X14" s="154">
        <v>41790.908999999992</v>
      </c>
      <c r="Y14" s="154">
        <v>45062.92500000001</v>
      </c>
      <c r="Z14" s="154">
        <v>49976.91399999999</v>
      </c>
      <c r="AA14" s="154">
        <v>51045.44799999996</v>
      </c>
      <c r="AB14" s="154">
        <v>55934.430999999997</v>
      </c>
      <c r="AC14" s="154">
        <v>52837.047999999988</v>
      </c>
      <c r="AD14" s="154">
        <v>57801.853999999985</v>
      </c>
      <c r="AE14" s="154">
        <v>60956.922999999952</v>
      </c>
      <c r="AF14" s="154">
        <v>70221.736000000121</v>
      </c>
      <c r="AG14" s="154">
        <v>68408.922000000064</v>
      </c>
      <c r="AH14" s="119">
        <v>69456.588999999891</v>
      </c>
      <c r="AI14" s="52">
        <f t="shared" si="3"/>
        <v>1.5314771368562505E-2</v>
      </c>
      <c r="AK14" s="125">
        <f t="shared" si="0"/>
        <v>2.0832788291969222</v>
      </c>
      <c r="AL14" s="157">
        <f t="shared" si="0"/>
        <v>1.9606577364996127</v>
      </c>
      <c r="AM14" s="157">
        <f t="shared" si="0"/>
        <v>2.0506870516373601</v>
      </c>
      <c r="AN14" s="157">
        <f t="shared" si="0"/>
        <v>2.5521229628765663</v>
      </c>
      <c r="AO14" s="157">
        <f t="shared" si="0"/>
        <v>2.4829514836248197</v>
      </c>
      <c r="AP14" s="157">
        <f t="shared" si="0"/>
        <v>2.412171166961671</v>
      </c>
      <c r="AQ14" s="157">
        <f t="shared" si="0"/>
        <v>2.3779229668109867</v>
      </c>
      <c r="AR14" s="157">
        <f t="shared" si="0"/>
        <v>2.3666568081945454</v>
      </c>
      <c r="AS14" s="157">
        <f t="shared" si="0"/>
        <v>2.5883883813196928</v>
      </c>
      <c r="AT14" s="157">
        <f t="shared" si="0"/>
        <v>2.692927129163496</v>
      </c>
      <c r="AU14" s="157">
        <f t="shared" si="0"/>
        <v>2.6924100321383304</v>
      </c>
      <c r="AV14" s="157">
        <f t="shared" si="0"/>
        <v>2.6112707896412806</v>
      </c>
      <c r="AW14" s="157">
        <f t="shared" si="0"/>
        <v>2.8031990169006589</v>
      </c>
      <c r="AX14" s="157">
        <f t="shared" si="0"/>
        <v>2.5783349588419164</v>
      </c>
      <c r="AY14" s="157">
        <f t="shared" si="4"/>
        <v>2.5964401528348806</v>
      </c>
      <c r="AZ14" s="52">
        <f t="shared" si="1"/>
        <v>7.022048834607701E-3</v>
      </c>
      <c r="BC14"/>
    </row>
    <row r="15" spans="1:55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303137.78999999969</v>
      </c>
      <c r="O15" s="154">
        <v>266427.34000000026</v>
      </c>
      <c r="P15" s="119">
        <v>261914.20999999988</v>
      </c>
      <c r="Q15" s="52">
        <f t="shared" si="2"/>
        <v>-1.6939440224116559E-2</v>
      </c>
      <c r="S15" s="109" t="s">
        <v>81</v>
      </c>
      <c r="T15" s="117">
        <v>64657.764999999978</v>
      </c>
      <c r="U15" s="154">
        <v>67014.460999999996</v>
      </c>
      <c r="V15" s="154">
        <v>62417.526999999995</v>
      </c>
      <c r="W15" s="154">
        <v>71596.117000000057</v>
      </c>
      <c r="X15" s="154">
        <v>76295.819000000003</v>
      </c>
      <c r="Y15" s="154">
        <v>70793.574000000022</v>
      </c>
      <c r="Z15" s="154">
        <v>69809.002000000037</v>
      </c>
      <c r="AA15" s="154">
        <v>71866.597999999954</v>
      </c>
      <c r="AB15" s="154">
        <v>67502.441000000006</v>
      </c>
      <c r="AC15" s="154">
        <v>79059.753999999943</v>
      </c>
      <c r="AD15" s="154">
        <v>84581.715000000026</v>
      </c>
      <c r="AE15" s="154">
        <v>88913.320999999953</v>
      </c>
      <c r="AF15" s="154">
        <v>91382.117999999871</v>
      </c>
      <c r="AG15" s="154">
        <v>78672.26999999999</v>
      </c>
      <c r="AH15" s="119">
        <v>80980.204000000012</v>
      </c>
      <c r="AI15" s="52">
        <f t="shared" si="3"/>
        <v>2.9336054495440685E-2</v>
      </c>
      <c r="AK15" s="125">
        <f t="shared" si="0"/>
        <v>2.3402438787802988</v>
      </c>
      <c r="AL15" s="157">
        <f t="shared" si="0"/>
        <v>2.3010716250400503</v>
      </c>
      <c r="AM15" s="157">
        <f t="shared" si="0"/>
        <v>2.1104096683178226</v>
      </c>
      <c r="AN15" s="157">
        <f t="shared" si="0"/>
        <v>2.4637385633402213</v>
      </c>
      <c r="AO15" s="157">
        <f t="shared" si="0"/>
        <v>2.6288264096656837</v>
      </c>
      <c r="AP15" s="157">
        <f t="shared" si="0"/>
        <v>2.843968041021137</v>
      </c>
      <c r="AQ15" s="157">
        <f t="shared" si="0"/>
        <v>2.6652096442033595</v>
      </c>
      <c r="AR15" s="157">
        <f t="shared" si="0"/>
        <v>2.6833525804324183</v>
      </c>
      <c r="AS15" s="157">
        <f t="shared" si="0"/>
        <v>3.0726538461976149</v>
      </c>
      <c r="AT15" s="157">
        <f t="shared" si="0"/>
        <v>2.9712234274142202</v>
      </c>
      <c r="AU15" s="157">
        <f t="shared" si="0"/>
        <v>2.8075519891125729</v>
      </c>
      <c r="AV15" s="157">
        <f t="shared" si="0"/>
        <v>3.1714652057141453</v>
      </c>
      <c r="AW15" s="157">
        <f t="shared" si="0"/>
        <v>3.0145406153419527</v>
      </c>
      <c r="AX15" s="157">
        <f t="shared" si="0"/>
        <v>2.9528602432468047</v>
      </c>
      <c r="AY15" s="157">
        <f t="shared" si="4"/>
        <v>3.0918598880144783</v>
      </c>
      <c r="AZ15" s="52">
        <f t="shared" si="1"/>
        <v>4.7072883007438615E-2</v>
      </c>
      <c r="BC15"/>
    </row>
    <row r="16" spans="1:55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298545.54000000021</v>
      </c>
      <c r="O16" s="154">
        <v>281897.69999999984</v>
      </c>
      <c r="P16" s="119">
        <v>347226.56000000023</v>
      </c>
      <c r="Q16" s="52">
        <f t="shared" si="2"/>
        <v>0.23174669392478348</v>
      </c>
      <c r="S16" s="109" t="s">
        <v>82</v>
      </c>
      <c r="T16" s="117">
        <v>62505.198999999993</v>
      </c>
      <c r="U16" s="154">
        <v>72259.178000000014</v>
      </c>
      <c r="V16" s="154">
        <v>85069.483999999968</v>
      </c>
      <c r="W16" s="154">
        <v>87588.735000000001</v>
      </c>
      <c r="X16" s="154">
        <v>89099.010000000038</v>
      </c>
      <c r="Y16" s="154">
        <v>82030.592000000048</v>
      </c>
      <c r="Z16" s="154">
        <v>76031.939000000013</v>
      </c>
      <c r="AA16" s="154">
        <v>87843.296000000017</v>
      </c>
      <c r="AB16" s="154">
        <v>92024.978000000003</v>
      </c>
      <c r="AC16" s="154">
        <v>97269.096999999994</v>
      </c>
      <c r="AD16" s="154">
        <v>96078.873000000051</v>
      </c>
      <c r="AE16" s="154">
        <v>90636.669000000067</v>
      </c>
      <c r="AF16" s="154">
        <v>94985.397999999943</v>
      </c>
      <c r="AG16" s="154">
        <v>88050.622999999934</v>
      </c>
      <c r="AH16" s="119">
        <v>109407.55299999994</v>
      </c>
      <c r="AI16" s="52">
        <f t="shared" si="3"/>
        <v>0.24255285507747087</v>
      </c>
      <c r="AK16" s="125">
        <f t="shared" si="0"/>
        <v>2.8617823721817981</v>
      </c>
      <c r="AL16" s="157">
        <f t="shared" si="0"/>
        <v>2.6823720233953323</v>
      </c>
      <c r="AM16" s="157">
        <f t="shared" si="0"/>
        <v>2.3776029173339523</v>
      </c>
      <c r="AN16" s="157">
        <f t="shared" si="0"/>
        <v>2.8384834236201706</v>
      </c>
      <c r="AO16" s="157">
        <f t="shared" si="0"/>
        <v>2.9174959328967214</v>
      </c>
      <c r="AP16" s="157">
        <f t="shared" si="0"/>
        <v>2.9448790330469983</v>
      </c>
      <c r="AQ16" s="157">
        <f t="shared" si="0"/>
        <v>3.0471368384839841</v>
      </c>
      <c r="AR16" s="157">
        <f t="shared" si="0"/>
        <v>2.81755682597454</v>
      </c>
      <c r="AS16" s="157">
        <f t="shared" si="0"/>
        <v>3.1437436429064385</v>
      </c>
      <c r="AT16" s="157">
        <f t="shared" si="0"/>
        <v>3.0244562846496557</v>
      </c>
      <c r="AU16" s="157">
        <f t="shared" si="0"/>
        <v>2.9794887332109155</v>
      </c>
      <c r="AV16" s="157">
        <f t="shared" si="0"/>
        <v>3.0799779092495196</v>
      </c>
      <c r="AW16" s="157">
        <f t="shared" si="0"/>
        <v>3.1816049906489936</v>
      </c>
      <c r="AX16" s="157">
        <f t="shared" si="0"/>
        <v>3.1234956156080731</v>
      </c>
      <c r="AY16" s="157">
        <f t="shared" si="4"/>
        <v>3.1508981628594275</v>
      </c>
      <c r="AZ16" s="52">
        <f t="shared" si="1"/>
        <v>8.7730384875279333E-3</v>
      </c>
      <c r="BC16"/>
    </row>
    <row r="17" spans="1:55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339529.76000000042</v>
      </c>
      <c r="O17" s="154">
        <v>295756.67000000074</v>
      </c>
      <c r="P17" s="119">
        <v>307361.59000000072</v>
      </c>
      <c r="Q17" s="52">
        <f t="shared" si="2"/>
        <v>3.9238066887891165E-2</v>
      </c>
      <c r="S17" s="109" t="s">
        <v>83</v>
      </c>
      <c r="T17" s="117">
        <v>75798.92399999997</v>
      </c>
      <c r="U17" s="154">
        <v>78510.058999999979</v>
      </c>
      <c r="V17" s="154">
        <v>82860.765000000043</v>
      </c>
      <c r="W17" s="154">
        <v>82287.181999999913</v>
      </c>
      <c r="X17" s="154">
        <v>81224.970999999918</v>
      </c>
      <c r="Y17" s="154">
        <v>82936.982000000047</v>
      </c>
      <c r="Z17" s="154">
        <v>94068.771999999837</v>
      </c>
      <c r="AA17" s="154">
        <v>90812.540999999997</v>
      </c>
      <c r="AB17" s="154">
        <v>85853.54</v>
      </c>
      <c r="AC17" s="154">
        <v>81718.175000000017</v>
      </c>
      <c r="AD17" s="154">
        <v>93299.05299999984</v>
      </c>
      <c r="AE17" s="154">
        <v>97861.879000000015</v>
      </c>
      <c r="AF17" s="154">
        <v>103988.54700000009</v>
      </c>
      <c r="AG17" s="154">
        <v>93005.015000000101</v>
      </c>
      <c r="AH17" s="119">
        <v>92415.075000000157</v>
      </c>
      <c r="AI17" s="52">
        <f t="shared" si="3"/>
        <v>-6.3430988103162335E-3</v>
      </c>
      <c r="AK17" s="125">
        <f t="shared" si="0"/>
        <v>2.669050065963094</v>
      </c>
      <c r="AL17" s="157">
        <f t="shared" si="0"/>
        <v>2.3028660849619373</v>
      </c>
      <c r="AM17" s="157">
        <f t="shared" si="0"/>
        <v>2.6914981115024137</v>
      </c>
      <c r="AN17" s="157">
        <f t="shared" si="0"/>
        <v>2.8730237814491453</v>
      </c>
      <c r="AO17" s="157">
        <f t="shared" si="0"/>
        <v>2.9620463358662326</v>
      </c>
      <c r="AP17" s="157">
        <f t="shared" si="0"/>
        <v>3.0321397672069845</v>
      </c>
      <c r="AQ17" s="157">
        <f t="shared" si="0"/>
        <v>2.9828765998250821</v>
      </c>
      <c r="AR17" s="157">
        <f t="shared" si="0"/>
        <v>2.9654866008232301</v>
      </c>
      <c r="AS17" s="157">
        <f t="shared" si="0"/>
        <v>3.1309372530978496</v>
      </c>
      <c r="AT17" s="157">
        <f t="shared" si="0"/>
        <v>2.9865809904698848</v>
      </c>
      <c r="AU17" s="157">
        <f t="shared" si="0"/>
        <v>2.92428611041833</v>
      </c>
      <c r="AV17" s="157">
        <f t="shared" si="0"/>
        <v>3.0741948943082802</v>
      </c>
      <c r="AW17" s="157">
        <f t="shared" si="0"/>
        <v>3.0627226019892917</v>
      </c>
      <c r="AX17" s="157">
        <f t="shared" si="0"/>
        <v>3.1446464081435548</v>
      </c>
      <c r="AY17" s="157">
        <f t="shared" si="4"/>
        <v>3.0067216596582522</v>
      </c>
      <c r="AZ17" s="52">
        <f t="shared" si="1"/>
        <v>-4.3860177134104748E-2</v>
      </c>
      <c r="BC17"/>
    </row>
    <row r="18" spans="1:55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216943.64999999991</v>
      </c>
      <c r="O18" s="154">
        <v>202121.91999999969</v>
      </c>
      <c r="P18" s="119">
        <v>215048.15000000029</v>
      </c>
      <c r="Q18" s="52">
        <f t="shared" si="2"/>
        <v>6.3952638090913699E-2</v>
      </c>
      <c r="S18" s="109" t="s">
        <v>84</v>
      </c>
      <c r="T18" s="117">
        <v>50975.751000000069</v>
      </c>
      <c r="U18" s="154">
        <v>55476.897000000012</v>
      </c>
      <c r="V18" s="154">
        <v>59634.482000000025</v>
      </c>
      <c r="W18" s="154">
        <v>54113.734999999979</v>
      </c>
      <c r="X18" s="154">
        <v>57504.426999999996</v>
      </c>
      <c r="Y18" s="154">
        <v>58105.801000000007</v>
      </c>
      <c r="Z18" s="154">
        <v>58962.415000000001</v>
      </c>
      <c r="AA18" s="154">
        <v>64051.424999999981</v>
      </c>
      <c r="AB18" s="154">
        <v>62214.675000000003</v>
      </c>
      <c r="AC18" s="154">
        <v>64766.222999999991</v>
      </c>
      <c r="AD18" s="154">
        <v>67694.932000000001</v>
      </c>
      <c r="AE18" s="154">
        <v>68116.868000000133</v>
      </c>
      <c r="AF18" s="154">
        <v>65495.567999999977</v>
      </c>
      <c r="AG18" s="154">
        <v>62769.230000000018</v>
      </c>
      <c r="AH18" s="119">
        <v>66886.305999999924</v>
      </c>
      <c r="AI18" s="52">
        <f t="shared" si="3"/>
        <v>6.5590672372433198E-2</v>
      </c>
      <c r="AK18" s="125">
        <f t="shared" si="0"/>
        <v>2.2548834482403852</v>
      </c>
      <c r="AL18" s="157">
        <f t="shared" si="0"/>
        <v>2.1516429593261281</v>
      </c>
      <c r="AM18" s="157">
        <f t="shared" si="0"/>
        <v>2.0069789019200899</v>
      </c>
      <c r="AN18" s="157">
        <f t="shared" si="0"/>
        <v>2.825221445579241</v>
      </c>
      <c r="AO18" s="157">
        <f t="shared" si="0"/>
        <v>2.7760233480831014</v>
      </c>
      <c r="AP18" s="157">
        <f t="shared" si="0"/>
        <v>2.9152211882609924</v>
      </c>
      <c r="AQ18" s="157">
        <f t="shared" si="0"/>
        <v>3.0734340293504063</v>
      </c>
      <c r="AR18" s="157">
        <f t="shared" si="0"/>
        <v>2.6629725829269866</v>
      </c>
      <c r="AS18" s="157">
        <f t="shared" si="0"/>
        <v>3.1881825143199927</v>
      </c>
      <c r="AT18" s="157">
        <f t="shared" si="0"/>
        <v>3.0273435971735125</v>
      </c>
      <c r="AU18" s="157">
        <f t="shared" si="0"/>
        <v>2.9794259417924462</v>
      </c>
      <c r="AV18" s="157">
        <f t="shared" si="0"/>
        <v>2.8390637794244484</v>
      </c>
      <c r="AW18" s="157">
        <f t="shared" si="0"/>
        <v>3.0190129095735232</v>
      </c>
      <c r="AX18" s="157">
        <f t="shared" si="0"/>
        <v>3.1055132466582602</v>
      </c>
      <c r="AY18" s="157">
        <f t="shared" si="4"/>
        <v>3.1102944154599719</v>
      </c>
      <c r="AZ18" s="52">
        <f t="shared" si="1"/>
        <v>1.5395744348720782E-3</v>
      </c>
      <c r="BC18" s="105"/>
    </row>
    <row r="19" spans="1:55" ht="20.100000000000001" customHeight="1" thickBot="1" x14ac:dyDescent="0.3">
      <c r="A19" s="201" t="s">
        <v>206</v>
      </c>
      <c r="B19" s="167">
        <f>SUM(B7:B18)</f>
        <v>2666453.899999999</v>
      </c>
      <c r="C19" s="168">
        <f t="shared" ref="C19:P19" si="5">SUM(C7:C18)</f>
        <v>3078610.44</v>
      </c>
      <c r="D19" s="168">
        <f t="shared" si="5"/>
        <v>3362678.8800000013</v>
      </c>
      <c r="E19" s="168">
        <f t="shared" si="5"/>
        <v>3040615.0999999987</v>
      </c>
      <c r="F19" s="168">
        <f t="shared" si="5"/>
        <v>2836168.3299999991</v>
      </c>
      <c r="G19" s="168">
        <f t="shared" si="5"/>
        <v>2798188.63</v>
      </c>
      <c r="H19" s="168">
        <f t="shared" si="5"/>
        <v>2779504.85</v>
      </c>
      <c r="I19" s="168">
        <f t="shared" si="5"/>
        <v>2981569.4700000011</v>
      </c>
      <c r="J19" s="168">
        <f t="shared" si="5"/>
        <v>2951973.26</v>
      </c>
      <c r="K19" s="168">
        <f t="shared" si="5"/>
        <v>2963209.7799999993</v>
      </c>
      <c r="L19" s="168">
        <f t="shared" si="5"/>
        <v>3151383.99</v>
      </c>
      <c r="M19" s="168">
        <f t="shared" si="5"/>
        <v>3288025.7200000007</v>
      </c>
      <c r="N19" s="168">
        <f t="shared" si="5"/>
        <v>3253574.0399999996</v>
      </c>
      <c r="O19" s="168">
        <f t="shared" si="5"/>
        <v>3189951.8</v>
      </c>
      <c r="P19" s="169">
        <f t="shared" si="5"/>
        <v>3467465.7800000017</v>
      </c>
      <c r="Q19" s="61">
        <f t="shared" si="2"/>
        <v>8.6996292545862872E-2</v>
      </c>
      <c r="R19" s="171"/>
      <c r="S19" s="170"/>
      <c r="T19" s="167">
        <f>SUM(T7:T18)</f>
        <v>614380.20500000007</v>
      </c>
      <c r="U19" s="168">
        <f t="shared" ref="U19:AH19" si="6">SUM(U7:U18)</f>
        <v>656918.25999999989</v>
      </c>
      <c r="V19" s="168">
        <f t="shared" si="6"/>
        <v>703504.83499999996</v>
      </c>
      <c r="W19" s="168">
        <f t="shared" si="6"/>
        <v>720793.56200000015</v>
      </c>
      <c r="X19" s="168">
        <f t="shared" si="6"/>
        <v>726284.80299999984</v>
      </c>
      <c r="Y19" s="168">
        <f t="shared" si="6"/>
        <v>735533.90500000014</v>
      </c>
      <c r="Z19" s="168">
        <f t="shared" si="6"/>
        <v>723973.625</v>
      </c>
      <c r="AA19" s="168">
        <f t="shared" si="6"/>
        <v>778040.99999999977</v>
      </c>
      <c r="AB19" s="168">
        <f t="shared" si="6"/>
        <v>800341.53700000013</v>
      </c>
      <c r="AC19" s="168">
        <f t="shared" si="6"/>
        <v>819402.33799999987</v>
      </c>
      <c r="AD19" s="168">
        <f t="shared" si="6"/>
        <v>856189.67599999963</v>
      </c>
      <c r="AE19" s="168">
        <f t="shared" si="6"/>
        <v>927437.15100000042</v>
      </c>
      <c r="AF19" s="168">
        <f t="shared" si="6"/>
        <v>938963.28800000018</v>
      </c>
      <c r="AG19" s="168">
        <f t="shared" si="6"/>
        <v>924632.30000000016</v>
      </c>
      <c r="AH19" s="169">
        <f t="shared" si="6"/>
        <v>965829.28499999992</v>
      </c>
      <c r="AI19" s="61">
        <f t="shared" si="3"/>
        <v>4.455499229261161E-2</v>
      </c>
      <c r="AK19" s="172">
        <f t="shared" si="0"/>
        <v>2.3041096078953411</v>
      </c>
      <c r="AL19" s="173">
        <f t="shared" si="0"/>
        <v>2.1338141762424474</v>
      </c>
      <c r="AM19" s="173">
        <f t="shared" si="0"/>
        <v>2.0920963913152471</v>
      </c>
      <c r="AN19" s="173">
        <f t="shared" si="0"/>
        <v>2.3705518070998215</v>
      </c>
      <c r="AO19" s="173">
        <f t="shared" si="0"/>
        <v>2.5607958290684389</v>
      </c>
      <c r="AP19" s="173">
        <f t="shared" si="0"/>
        <v>2.6286072965709972</v>
      </c>
      <c r="AQ19" s="173">
        <f t="shared" si="0"/>
        <v>2.6046855971487148</v>
      </c>
      <c r="AR19" s="173">
        <f t="shared" si="0"/>
        <v>2.6095014985513636</v>
      </c>
      <c r="AS19" s="173">
        <f t="shared" si="0"/>
        <v>2.7112086272759806</v>
      </c>
      <c r="AT19" s="173">
        <f t="shared" si="0"/>
        <v>2.7652525431392174</v>
      </c>
      <c r="AU19" s="173">
        <f t="shared" si="0"/>
        <v>2.7168687748521547</v>
      </c>
      <c r="AV19" s="173">
        <f t="shared" si="0"/>
        <v>2.820650536152133</v>
      </c>
      <c r="AW19" s="173">
        <f t="shared" si="0"/>
        <v>2.8859441231587901</v>
      </c>
      <c r="AX19" s="173">
        <f t="shared" si="0"/>
        <v>2.8985776524899221</v>
      </c>
      <c r="AY19" s="156">
        <f>(AH19/P19)*10</f>
        <v>2.785403941318779</v>
      </c>
      <c r="AZ19" s="61">
        <f t="shared" si="1"/>
        <v>-3.9044567625754353E-2</v>
      </c>
      <c r="BC19" s="105"/>
    </row>
    <row r="20" spans="1:55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O20" si="7">SUM(E7:E9)</f>
        <v>705578.6</v>
      </c>
      <c r="F20" s="154">
        <f t="shared" si="7"/>
        <v>632916.85000000009</v>
      </c>
      <c r="G20" s="154">
        <f t="shared" si="7"/>
        <v>633325.84999999986</v>
      </c>
      <c r="H20" s="154">
        <f t="shared" si="7"/>
        <v>600973.71999999986</v>
      </c>
      <c r="I20" s="154">
        <f t="shared" si="7"/>
        <v>621189.68999999983</v>
      </c>
      <c r="J20" s="154">
        <f t="shared" si="7"/>
        <v>700212.19</v>
      </c>
      <c r="K20" s="154">
        <f t="shared" si="7"/>
        <v>677164.05</v>
      </c>
      <c r="L20" s="154">
        <f t="shared" si="7"/>
        <v>711594.16999999958</v>
      </c>
      <c r="M20" s="154">
        <f t="shared" si="7"/>
        <v>777932.75999999954</v>
      </c>
      <c r="N20" s="154">
        <f t="shared" si="7"/>
        <v>755568.75999999954</v>
      </c>
      <c r="O20" s="154">
        <f t="shared" si="7"/>
        <v>747401.82999999961</v>
      </c>
      <c r="P20" s="119">
        <f>IF(P9="","",SUM(P7:P9))</f>
        <v>786934.20000000042</v>
      </c>
      <c r="Q20" s="61">
        <f t="shared" si="2"/>
        <v>5.2893060216350866E-2</v>
      </c>
      <c r="S20" s="109" t="s">
        <v>85</v>
      </c>
      <c r="T20" s="117">
        <f t="shared" ref="T20:AG20" si="8">SUM(T7:T9)</f>
        <v>127825.96000000005</v>
      </c>
      <c r="U20" s="154">
        <f t="shared" si="8"/>
        <v>131829.77699999997</v>
      </c>
      <c r="V20" s="154">
        <f t="shared" si="8"/>
        <v>147637.00799999994</v>
      </c>
      <c r="W20" s="154">
        <f t="shared" si="8"/>
        <v>147798.02600000007</v>
      </c>
      <c r="X20" s="154">
        <f t="shared" si="8"/>
        <v>150261.35799999989</v>
      </c>
      <c r="Y20" s="154">
        <f t="shared" si="8"/>
        <v>154060.902</v>
      </c>
      <c r="Z20" s="154">
        <f t="shared" si="8"/>
        <v>149616.23400000005</v>
      </c>
      <c r="AA20" s="154">
        <f t="shared" si="8"/>
        <v>163461.9059999999</v>
      </c>
      <c r="AB20" s="154">
        <f t="shared" si="8"/>
        <v>175986.76699999999</v>
      </c>
      <c r="AC20" s="154">
        <f t="shared" si="8"/>
        <v>179661.59399999992</v>
      </c>
      <c r="AD20" s="154">
        <f t="shared" si="8"/>
        <v>185422.15799999988</v>
      </c>
      <c r="AE20" s="154">
        <f t="shared" si="8"/>
        <v>208515.4380000002</v>
      </c>
      <c r="AF20" s="154">
        <f t="shared" si="8"/>
        <v>211263.07400000002</v>
      </c>
      <c r="AG20" s="154">
        <f t="shared" si="8"/>
        <v>210042.29800000007</v>
      </c>
      <c r="AH20" s="119">
        <f>IF(AH9="","",SUM(AH7:AH9))</f>
        <v>214581.02499999988</v>
      </c>
      <c r="AI20" s="61">
        <f t="shared" si="3"/>
        <v>2.1608633323940345E-2</v>
      </c>
      <c r="AK20" s="124">
        <f t="shared" si="0"/>
        <v>2.2349763291863489</v>
      </c>
      <c r="AL20" s="156">
        <f t="shared" si="0"/>
        <v>2.1937846678638007</v>
      </c>
      <c r="AM20" s="156">
        <f t="shared" si="0"/>
        <v>1.9026467675130263</v>
      </c>
      <c r="AN20" s="156">
        <f t="shared" si="0"/>
        <v>2.094706755562032</v>
      </c>
      <c r="AO20" s="156">
        <f t="shared" si="0"/>
        <v>2.3741089844582248</v>
      </c>
      <c r="AP20" s="156">
        <f t="shared" si="0"/>
        <v>2.4325693006214739</v>
      </c>
      <c r="AQ20" s="156">
        <f t="shared" si="0"/>
        <v>2.4895636701052433</v>
      </c>
      <c r="AR20" s="156">
        <f t="shared" si="0"/>
        <v>2.6314330168615636</v>
      </c>
      <c r="AS20" s="156">
        <f t="shared" si="0"/>
        <v>2.5133348078387496</v>
      </c>
      <c r="AT20" s="156">
        <f t="shared" si="0"/>
        <v>2.6531472543470063</v>
      </c>
      <c r="AU20" s="156">
        <f t="shared" si="0"/>
        <v>2.6057290210795294</v>
      </c>
      <c r="AV20" s="156">
        <f t="shared" si="0"/>
        <v>2.6803786743728382</v>
      </c>
      <c r="AW20" s="156">
        <f t="shared" si="0"/>
        <v>2.7960800549773941</v>
      </c>
      <c r="AX20" s="156">
        <f t="shared" si="0"/>
        <v>2.8102994877601537</v>
      </c>
      <c r="AY20" s="302">
        <f>IF(AH20="","",(AH20/P20)*10)</f>
        <v>2.726797551815638</v>
      </c>
      <c r="AZ20" s="61">
        <f t="shared" si="1"/>
        <v>-2.9712824668045566E-2</v>
      </c>
      <c r="BC20" s="105"/>
    </row>
    <row r="21" spans="1:55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O21" si="9">SUM(E10:E12)</f>
        <v>793642.10999999975</v>
      </c>
      <c r="F21" s="154">
        <f t="shared" si="9"/>
        <v>677732</v>
      </c>
      <c r="G21" s="154">
        <f t="shared" si="9"/>
        <v>708901.94999999972</v>
      </c>
      <c r="H21" s="154">
        <f t="shared" si="9"/>
        <v>698966.54999999958</v>
      </c>
      <c r="I21" s="154">
        <f t="shared" si="9"/>
        <v>764650.08000000054</v>
      </c>
      <c r="J21" s="154">
        <f t="shared" si="9"/>
        <v>796480.04999999993</v>
      </c>
      <c r="K21" s="154">
        <f t="shared" si="9"/>
        <v>738948.75000000023</v>
      </c>
      <c r="L21" s="154">
        <f t="shared" si="9"/>
        <v>721584.67999999924</v>
      </c>
      <c r="M21" s="154">
        <f t="shared" si="9"/>
        <v>857827.72000000044</v>
      </c>
      <c r="N21" s="154">
        <f t="shared" si="9"/>
        <v>793316.29000000039</v>
      </c>
      <c r="O21" s="154">
        <f t="shared" si="9"/>
        <v>832278.08000000007</v>
      </c>
      <c r="P21" s="119">
        <f>IF(P12="","",SUM(P10:P12))</f>
        <v>932268.51999999932</v>
      </c>
      <c r="Q21" s="52">
        <f t="shared" si="2"/>
        <v>0.12014066260161416</v>
      </c>
      <c r="S21" s="109" t="s">
        <v>86</v>
      </c>
      <c r="T21" s="117">
        <f t="shared" ref="T21:AG21" si="10">SUM(T10:T12)</f>
        <v>139067.76800000004</v>
      </c>
      <c r="U21" s="154">
        <f t="shared" si="10"/>
        <v>148853.359</v>
      </c>
      <c r="V21" s="154">
        <f t="shared" si="10"/>
        <v>154274.67400000006</v>
      </c>
      <c r="W21" s="154">
        <f t="shared" si="10"/>
        <v>163160.30300000007</v>
      </c>
      <c r="X21" s="154">
        <f t="shared" si="10"/>
        <v>160986.291</v>
      </c>
      <c r="Y21" s="154">
        <f t="shared" si="10"/>
        <v>173530.01899999991</v>
      </c>
      <c r="Z21" s="154">
        <f t="shared" si="10"/>
        <v>163064.24500000002</v>
      </c>
      <c r="AA21" s="154">
        <f t="shared" si="10"/>
        <v>184238.13600000006</v>
      </c>
      <c r="AB21" s="154">
        <f t="shared" si="10"/>
        <v>191848.58100000001</v>
      </c>
      <c r="AC21" s="154">
        <f t="shared" si="10"/>
        <v>185481.71500000003</v>
      </c>
      <c r="AD21" s="154">
        <f t="shared" si="10"/>
        <v>184152.50399999987</v>
      </c>
      <c r="AE21" s="154">
        <f t="shared" si="10"/>
        <v>229727.8189999999</v>
      </c>
      <c r="AF21" s="154">
        <f t="shared" si="10"/>
        <v>219493.56100000002</v>
      </c>
      <c r="AG21" s="154">
        <f t="shared" si="10"/>
        <v>236814.40700000006</v>
      </c>
      <c r="AH21" s="119">
        <f>IF(AH12="","",SUM(AH10:AH12))</f>
        <v>240002.68500000008</v>
      </c>
      <c r="AI21" s="52">
        <f t="shared" si="3"/>
        <v>1.3463192718676189E-2</v>
      </c>
      <c r="AK21" s="125">
        <f t="shared" si="0"/>
        <v>2.1295761374124362</v>
      </c>
      <c r="AL21" s="157">
        <f t="shared" si="0"/>
        <v>1.8682540841014164</v>
      </c>
      <c r="AM21" s="157">
        <f t="shared" si="0"/>
        <v>1.9590101948490086</v>
      </c>
      <c r="AN21" s="157">
        <f t="shared" si="0"/>
        <v>2.0558423115930697</v>
      </c>
      <c r="AO21" s="157">
        <f t="shared" si="0"/>
        <v>2.3753680068227561</v>
      </c>
      <c r="AP21" s="157">
        <f t="shared" si="0"/>
        <v>2.4478705270877024</v>
      </c>
      <c r="AQ21" s="157">
        <f t="shared" si="0"/>
        <v>2.3329334572591511</v>
      </c>
      <c r="AR21" s="157">
        <f t="shared" si="0"/>
        <v>2.4094437549787471</v>
      </c>
      <c r="AS21" s="157">
        <f t="shared" si="0"/>
        <v>2.4087054157853673</v>
      </c>
      <c r="AT21" s="157">
        <f t="shared" si="0"/>
        <v>2.5100754957634068</v>
      </c>
      <c r="AU21" s="157">
        <f t="shared" si="0"/>
        <v>2.5520567315813865</v>
      </c>
      <c r="AV21" s="157">
        <f t="shared" si="0"/>
        <v>2.6780181339908178</v>
      </c>
      <c r="AW21" s="157">
        <f t="shared" si="0"/>
        <v>2.7667849982004009</v>
      </c>
      <c r="AX21" s="157">
        <f t="shared" si="0"/>
        <v>2.8453759950039781</v>
      </c>
      <c r="AY21" s="303">
        <f t="shared" ref="AY21:AY23" si="11">IF(AH21="","",(AH21/P21)*10)</f>
        <v>2.5743943922937595</v>
      </c>
      <c r="AZ21" s="52">
        <f t="shared" si="1"/>
        <v>-9.5235780152084851E-2</v>
      </c>
      <c r="BC21" s="105"/>
    </row>
    <row r="22" spans="1:55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O22" si="12">SUM(E13:E15)</f>
        <v>754867.37999999942</v>
      </c>
      <c r="F22" s="154">
        <f t="shared" si="12"/>
        <v>738758.1099999994</v>
      </c>
      <c r="G22" s="154">
        <f t="shared" si="12"/>
        <v>704562.56</v>
      </c>
      <c r="H22" s="154">
        <f t="shared" si="12"/>
        <v>722837.31000000017</v>
      </c>
      <c r="I22" s="154">
        <f t="shared" si="12"/>
        <v>737201</v>
      </c>
      <c r="J22" s="154">
        <f t="shared" si="12"/>
        <v>693204.98</v>
      </c>
      <c r="K22" s="154">
        <f t="shared" si="12"/>
        <v>737933.16</v>
      </c>
      <c r="L22" s="154">
        <f t="shared" si="12"/>
        <v>849480.53000000073</v>
      </c>
      <c r="M22" s="154">
        <f t="shared" si="12"/>
        <v>799727.64999999991</v>
      </c>
      <c r="N22" s="154">
        <f t="shared" si="12"/>
        <v>849670.03999999934</v>
      </c>
      <c r="O22" s="154">
        <f t="shared" si="12"/>
        <v>830495.60000000033</v>
      </c>
      <c r="P22" s="119">
        <f>IF(P15="","",SUM(P13:P15))</f>
        <v>878626.76000000036</v>
      </c>
      <c r="Q22" s="52">
        <f t="shared" si="2"/>
        <v>5.7954744131094749E-2</v>
      </c>
      <c r="S22" s="109" t="s">
        <v>87</v>
      </c>
      <c r="T22" s="117">
        <f t="shared" ref="T22:AG22" si="13">SUM(T13:T15)</f>
        <v>158206.60300000003</v>
      </c>
      <c r="U22" s="154">
        <f t="shared" si="13"/>
        <v>169988.98999999996</v>
      </c>
      <c r="V22" s="154">
        <f t="shared" si="13"/>
        <v>174028.42199999993</v>
      </c>
      <c r="W22" s="154">
        <f t="shared" si="13"/>
        <v>185845.58100000009</v>
      </c>
      <c r="X22" s="154">
        <f t="shared" si="13"/>
        <v>187208.74600000004</v>
      </c>
      <c r="Y22" s="154">
        <f t="shared" si="13"/>
        <v>184869.60900000014</v>
      </c>
      <c r="Z22" s="154">
        <f t="shared" si="13"/>
        <v>182230.02000000002</v>
      </c>
      <c r="AA22" s="154">
        <f t="shared" si="13"/>
        <v>187633.69599999988</v>
      </c>
      <c r="AB22" s="154">
        <f t="shared" si="13"/>
        <v>192412.99599999998</v>
      </c>
      <c r="AC22" s="154">
        <f t="shared" si="13"/>
        <v>210505.53399999993</v>
      </c>
      <c r="AD22" s="154">
        <f t="shared" si="13"/>
        <v>229542.15600000002</v>
      </c>
      <c r="AE22" s="154">
        <f t="shared" si="13"/>
        <v>232578.478</v>
      </c>
      <c r="AF22" s="154">
        <f t="shared" si="13"/>
        <v>243737.1400000001</v>
      </c>
      <c r="AG22" s="154">
        <f t="shared" si="13"/>
        <v>233950.7270000001</v>
      </c>
      <c r="AH22" s="119">
        <f>IF(AH15="","",SUM(AH13:AH15))</f>
        <v>242536.64099999995</v>
      </c>
      <c r="AI22" s="52">
        <f t="shared" si="3"/>
        <v>3.6699667960424162E-2</v>
      </c>
      <c r="AK22" s="125">
        <f t="shared" si="0"/>
        <v>2.2188383886890319</v>
      </c>
      <c r="AL22" s="157">
        <f t="shared" si="0"/>
        <v>2.0914214351067524</v>
      </c>
      <c r="AM22" s="157">
        <f t="shared" si="0"/>
        <v>2.0806401653298372</v>
      </c>
      <c r="AN22" s="157">
        <f t="shared" si="0"/>
        <v>2.461963331890169</v>
      </c>
      <c r="AO22" s="157">
        <f t="shared" si="0"/>
        <v>2.5341007220888607</v>
      </c>
      <c r="AP22" s="157">
        <f t="shared" si="0"/>
        <v>2.6238920359321978</v>
      </c>
      <c r="AQ22" s="157">
        <f t="shared" si="0"/>
        <v>2.5210378252334538</v>
      </c>
      <c r="AR22" s="157">
        <f t="shared" si="0"/>
        <v>2.5452176000846425</v>
      </c>
      <c r="AS22" s="157">
        <f t="shared" si="0"/>
        <v>2.7757012940097461</v>
      </c>
      <c r="AT22" s="157">
        <f t="shared" si="0"/>
        <v>2.852636870255294</v>
      </c>
      <c r="AU22" s="157">
        <f t="shared" si="0"/>
        <v>2.7021473464494807</v>
      </c>
      <c r="AV22" s="157">
        <f t="shared" si="0"/>
        <v>2.9082210425011565</v>
      </c>
      <c r="AW22" s="157">
        <f t="shared" si="0"/>
        <v>2.8686093250975437</v>
      </c>
      <c r="AX22" s="157">
        <f t="shared" si="0"/>
        <v>2.8170014025360279</v>
      </c>
      <c r="AY22" s="303">
        <f t="shared" si="11"/>
        <v>2.7604058064427708</v>
      </c>
      <c r="AZ22" s="52">
        <f t="shared" si="1"/>
        <v>-2.0090723434609055E-2</v>
      </c>
      <c r="BC22" s="105"/>
    </row>
    <row r="23" spans="1:55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O23" si="14">SUM(E16:E18)</f>
        <v>786527.00999999943</v>
      </c>
      <c r="F23" s="155">
        <f t="shared" si="14"/>
        <v>786761.36999999953</v>
      </c>
      <c r="G23" s="155">
        <f t="shared" si="14"/>
        <v>751398.26999999967</v>
      </c>
      <c r="H23" s="155">
        <f t="shared" si="14"/>
        <v>756727.27000000025</v>
      </c>
      <c r="I23" s="155">
        <f t="shared" si="14"/>
        <v>858528.7000000003</v>
      </c>
      <c r="J23" s="155">
        <f t="shared" si="14"/>
        <v>762076.04</v>
      </c>
      <c r="K23" s="155">
        <f t="shared" si="14"/>
        <v>809163.8199999996</v>
      </c>
      <c r="L23" s="155">
        <f t="shared" si="14"/>
        <v>868724.61000000057</v>
      </c>
      <c r="M23" s="155">
        <f t="shared" si="14"/>
        <v>852537.59000000043</v>
      </c>
      <c r="N23" s="155">
        <f t="shared" si="14"/>
        <v>855018.95000000054</v>
      </c>
      <c r="O23" s="155">
        <f t="shared" si="14"/>
        <v>779776.29000000027</v>
      </c>
      <c r="P23" s="123">
        <f>IF(P18="","",SUM(P16:P18))</f>
        <v>869636.30000000121</v>
      </c>
      <c r="Q23" s="55">
        <f t="shared" si="2"/>
        <v>0.11523819222562014</v>
      </c>
      <c r="S23" s="110" t="s">
        <v>88</v>
      </c>
      <c r="T23" s="196">
        <f t="shared" ref="T23:AG23" si="15">SUM(T16:T18)</f>
        <v>189279.87400000004</v>
      </c>
      <c r="U23" s="155">
        <f t="shared" si="15"/>
        <v>206246.13400000002</v>
      </c>
      <c r="V23" s="155">
        <f t="shared" si="15"/>
        <v>227564.73100000003</v>
      </c>
      <c r="W23" s="155">
        <f t="shared" si="15"/>
        <v>223989.65199999989</v>
      </c>
      <c r="X23" s="155">
        <f t="shared" si="15"/>
        <v>227828.40799999997</v>
      </c>
      <c r="Y23" s="155">
        <f t="shared" si="15"/>
        <v>223073.37500000009</v>
      </c>
      <c r="Z23" s="155">
        <f t="shared" si="15"/>
        <v>229063.12599999984</v>
      </c>
      <c r="AA23" s="155">
        <f t="shared" si="15"/>
        <v>242707.26199999999</v>
      </c>
      <c r="AB23" s="155">
        <f t="shared" si="15"/>
        <v>240093.19299999997</v>
      </c>
      <c r="AC23" s="155">
        <f t="shared" si="15"/>
        <v>243753.495</v>
      </c>
      <c r="AD23" s="155">
        <f t="shared" si="15"/>
        <v>257072.85799999989</v>
      </c>
      <c r="AE23" s="155">
        <f t="shared" si="15"/>
        <v>256615.4160000002</v>
      </c>
      <c r="AF23" s="155">
        <f t="shared" si="15"/>
        <v>264469.51300000004</v>
      </c>
      <c r="AG23" s="155">
        <f t="shared" si="15"/>
        <v>243824.86800000005</v>
      </c>
      <c r="AH23" s="123">
        <f>IF(AH18="","",SUM(AH16:AH18))</f>
        <v>268708.93400000001</v>
      </c>
      <c r="AI23" s="55">
        <f t="shared" si="3"/>
        <v>0.10205712897176657</v>
      </c>
      <c r="AK23" s="126">
        <f>(T23/B23)*10</f>
        <v>2.5983068713923734</v>
      </c>
      <c r="AL23" s="158">
        <f>(U23/C23)*10</f>
        <v>2.3757143100519302</v>
      </c>
      <c r="AM23" s="158">
        <f t="shared" ref="AM23:AX23" si="16">IF(V18="","",(V23/D23)*10)</f>
        <v>2.363592154138149</v>
      </c>
      <c r="AN23" s="158">
        <f t="shared" si="16"/>
        <v>2.8478316593348785</v>
      </c>
      <c r="AO23" s="158">
        <f t="shared" si="16"/>
        <v>2.895775220890676</v>
      </c>
      <c r="AP23" s="158">
        <f t="shared" si="16"/>
        <v>2.9687767979556323</v>
      </c>
      <c r="AQ23" s="158">
        <f t="shared" si="16"/>
        <v>3.0270235404625998</v>
      </c>
      <c r="AR23" s="158">
        <f t="shared" si="16"/>
        <v>2.8270139600458304</v>
      </c>
      <c r="AS23" s="158">
        <f t="shared" si="16"/>
        <v>3.1505149144959335</v>
      </c>
      <c r="AT23" s="158">
        <f t="shared" si="16"/>
        <v>3.012412183728137</v>
      </c>
      <c r="AU23" s="158">
        <f t="shared" si="16"/>
        <v>2.9591985197702608</v>
      </c>
      <c r="AV23" s="158">
        <f t="shared" si="16"/>
        <v>3.0100187840397759</v>
      </c>
      <c r="AW23" s="158">
        <f t="shared" si="16"/>
        <v>3.0931421227564595</v>
      </c>
      <c r="AX23" s="158">
        <f t="shared" si="16"/>
        <v>3.126856652694582</v>
      </c>
      <c r="AY23" s="304">
        <f t="shared" si="11"/>
        <v>3.0899001571116527</v>
      </c>
      <c r="AZ23" s="55">
        <f t="shared" si="1"/>
        <v>-1.1819056543919893E-2</v>
      </c>
      <c r="BC23" s="105"/>
    </row>
    <row r="24" spans="1:55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BC24" s="105"/>
    </row>
    <row r="25" spans="1:55" ht="15.75" thickBot="1" x14ac:dyDescent="0.3">
      <c r="Q25" s="107" t="s">
        <v>1</v>
      </c>
      <c r="AI25" s="289">
        <v>1000</v>
      </c>
      <c r="AZ25" s="289" t="s">
        <v>47</v>
      </c>
      <c r="BC25" s="105"/>
    </row>
    <row r="26" spans="1:55" ht="20.100000000000001" customHeight="1" x14ac:dyDescent="0.25">
      <c r="A26" s="347" t="s">
        <v>2</v>
      </c>
      <c r="B26" s="349" t="s">
        <v>72</v>
      </c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4"/>
      <c r="Q26" s="345" t="s">
        <v>146</v>
      </c>
      <c r="S26" s="350" t="s">
        <v>3</v>
      </c>
      <c r="T26" s="342" t="s">
        <v>72</v>
      </c>
      <c r="U26" s="343"/>
      <c r="V26" s="343"/>
      <c r="W26" s="343"/>
      <c r="X26" s="343"/>
      <c r="Y26" s="343"/>
      <c r="Z26" s="343"/>
      <c r="AA26" s="343"/>
      <c r="AB26" s="343"/>
      <c r="AC26" s="343"/>
      <c r="AD26" s="343"/>
      <c r="AE26" s="343"/>
      <c r="AF26" s="343"/>
      <c r="AG26" s="343"/>
      <c r="AH26" s="344"/>
      <c r="AI26" s="345" t="s">
        <v>146</v>
      </c>
      <c r="AK26" s="342" t="s">
        <v>72</v>
      </c>
      <c r="AL26" s="343"/>
      <c r="AM26" s="343"/>
      <c r="AN26" s="343"/>
      <c r="AO26" s="343"/>
      <c r="AP26" s="343"/>
      <c r="AQ26" s="343"/>
      <c r="AR26" s="343"/>
      <c r="AS26" s="343"/>
      <c r="AT26" s="343"/>
      <c r="AU26" s="343"/>
      <c r="AV26" s="343"/>
      <c r="AW26" s="343"/>
      <c r="AX26" s="343"/>
      <c r="AY26" s="344"/>
      <c r="AZ26" s="345" t="str">
        <f>AI26</f>
        <v>D       2024/2023</v>
      </c>
      <c r="BC26" s="105"/>
    </row>
    <row r="27" spans="1:55" ht="20.100000000000001" customHeight="1" thickBot="1" x14ac:dyDescent="0.3">
      <c r="A27" s="348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133">
        <v>2024</v>
      </c>
      <c r="Q27" s="346"/>
      <c r="S27" s="351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46"/>
      <c r="AK27" s="25">
        <v>2010</v>
      </c>
      <c r="AL27" s="135">
        <v>2011</v>
      </c>
      <c r="AM27" s="26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176">
        <v>2018</v>
      </c>
      <c r="AT27" s="135">
        <v>2019</v>
      </c>
      <c r="AU27" s="135">
        <v>2020</v>
      </c>
      <c r="AV27" s="135">
        <v>2021</v>
      </c>
      <c r="AW27" s="135">
        <v>2022</v>
      </c>
      <c r="AX27" s="135">
        <v>2023</v>
      </c>
      <c r="AY27" s="133">
        <v>2024</v>
      </c>
      <c r="AZ27" s="346"/>
      <c r="BC27" s="105"/>
    </row>
    <row r="28" spans="1:55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2"/>
      <c r="S28" s="291"/>
      <c r="T28" s="293">
        <v>2010</v>
      </c>
      <c r="U28" s="293">
        <v>2011</v>
      </c>
      <c r="V28" s="293">
        <v>2012</v>
      </c>
      <c r="W28" s="293"/>
      <c r="X28" s="293"/>
      <c r="Y28" s="293"/>
      <c r="Z28" s="293"/>
      <c r="AA28" s="293"/>
      <c r="AB28" s="290"/>
      <c r="AC28" s="290"/>
      <c r="AD28" s="290"/>
      <c r="AE28" s="290"/>
      <c r="AF28" s="290"/>
      <c r="AG28" s="290"/>
      <c r="AH28" s="293"/>
      <c r="AI28" s="294"/>
      <c r="AK28" s="293"/>
      <c r="AL28" s="293"/>
      <c r="AM28" s="310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2"/>
      <c r="BC28" s="105"/>
    </row>
    <row r="29" spans="1:55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98697.339999999982</v>
      </c>
      <c r="O29" s="153">
        <v>97718.039999999935</v>
      </c>
      <c r="P29" s="112">
        <v>105566.89000000003</v>
      </c>
      <c r="Q29" s="61">
        <f>IF(P29="","",(P29-O29)/O29)</f>
        <v>8.0321402271270465E-2</v>
      </c>
      <c r="S29" s="109" t="s">
        <v>73</v>
      </c>
      <c r="T29" s="39">
        <v>23270.865999999998</v>
      </c>
      <c r="U29" s="153">
        <v>22495.121000000003</v>
      </c>
      <c r="V29" s="153">
        <v>24799.759999999984</v>
      </c>
      <c r="W29" s="153">
        <v>25615.480000000018</v>
      </c>
      <c r="X29" s="153">
        <v>29400.613000000012</v>
      </c>
      <c r="Y29" s="153">
        <v>25803.076000000012</v>
      </c>
      <c r="Z29" s="153">
        <v>26846.136999999999</v>
      </c>
      <c r="AA29" s="153">
        <v>26379.177</v>
      </c>
      <c r="AB29" s="153">
        <v>31298.861000000001</v>
      </c>
      <c r="AC29" s="153">
        <v>31619.378999999994</v>
      </c>
      <c r="AD29" s="153">
        <v>28181.773000000012</v>
      </c>
      <c r="AE29" s="153">
        <v>29969.556000000044</v>
      </c>
      <c r="AF29" s="153">
        <v>27448.124</v>
      </c>
      <c r="AG29" s="153">
        <v>27409.35200000001</v>
      </c>
      <c r="AH29" s="112">
        <v>29593.745000000035</v>
      </c>
      <c r="AI29" s="61">
        <f>(AH29-AG29)/AG29</f>
        <v>7.9695171195584072E-2</v>
      </c>
      <c r="AK29" s="124">
        <f t="shared" ref="AK29:AX44" si="17">(T29/B29)*10</f>
        <v>2.7191842704023532</v>
      </c>
      <c r="AL29" s="156">
        <f t="shared" ref="AL29:AL40" si="18">(U29/C29)*10</f>
        <v>2.7800309700828514</v>
      </c>
      <c r="AM29" s="156">
        <f t="shared" ref="AM29:AM40" si="19">(V29/D29)*10</f>
        <v>1.9785027216642543</v>
      </c>
      <c r="AN29" s="311">
        <f t="shared" ref="AN29:AN40" si="20">(W29/E29)*10</f>
        <v>2.1318199900464254</v>
      </c>
      <c r="AO29" s="156">
        <f t="shared" si="17"/>
        <v>2.8836241613634588</v>
      </c>
      <c r="AP29" s="156">
        <f t="shared" si="17"/>
        <v>2.8113968285340656</v>
      </c>
      <c r="AQ29" s="156">
        <f t="shared" si="17"/>
        <v>2.849648832409958</v>
      </c>
      <c r="AR29" s="156">
        <f t="shared" si="17"/>
        <v>2.7402501496381166</v>
      </c>
      <c r="AS29" s="156">
        <f t="shared" si="17"/>
        <v>2.5088253749107055</v>
      </c>
      <c r="AT29" s="156">
        <f t="shared" si="17"/>
        <v>2.713367743379365</v>
      </c>
      <c r="AU29" s="156">
        <f t="shared" si="17"/>
        <v>2.7634057686437541</v>
      </c>
      <c r="AV29" s="156">
        <f t="shared" si="17"/>
        <v>2.8185167159702846</v>
      </c>
      <c r="AW29" s="156">
        <f t="shared" si="17"/>
        <v>2.7810398942869186</v>
      </c>
      <c r="AX29" s="156">
        <f t="shared" si="17"/>
        <v>2.8049428744170504</v>
      </c>
      <c r="AY29" s="156">
        <f>(AH29/P29)*10</f>
        <v>2.8033169301473242</v>
      </c>
      <c r="AZ29" s="61">
        <f t="shared" ref="AZ29:AZ42" si="21">IF(AY29="","",(AY29-AX29)/AX29)</f>
        <v>-5.7967108155958257E-4</v>
      </c>
      <c r="BC29" s="105"/>
    </row>
    <row r="30" spans="1:55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107266.15999999993</v>
      </c>
      <c r="O30" s="154">
        <v>99149.019999999946</v>
      </c>
      <c r="P30" s="119">
        <v>124385.84999999987</v>
      </c>
      <c r="Q30" s="52">
        <f t="shared" ref="Q30:Q45" si="22">IF(P30="","",(P30-O30)/O30)</f>
        <v>0.25453433629500266</v>
      </c>
      <c r="S30" s="109" t="s">
        <v>74</v>
      </c>
      <c r="T30" s="19">
        <v>24769.378999999986</v>
      </c>
      <c r="U30" s="154">
        <v>26090.180999999997</v>
      </c>
      <c r="V30" s="154">
        <v>26845.964000000011</v>
      </c>
      <c r="W30" s="154">
        <v>29407.368999999981</v>
      </c>
      <c r="X30" s="154">
        <v>29868.044999999998</v>
      </c>
      <c r="Y30" s="154">
        <v>27835.92599999997</v>
      </c>
      <c r="Z30" s="154">
        <v>29206.410000000018</v>
      </c>
      <c r="AA30" s="154">
        <v>26234.001999999982</v>
      </c>
      <c r="AB30" s="154">
        <v>31644.39</v>
      </c>
      <c r="AC30" s="154">
        <v>32055.040000000023</v>
      </c>
      <c r="AD30" s="154">
        <v>26905.675000000007</v>
      </c>
      <c r="AE30" s="154">
        <v>29964.09199999999</v>
      </c>
      <c r="AF30" s="154">
        <v>30612.233000000011</v>
      </c>
      <c r="AG30" s="154">
        <v>27807.315000000017</v>
      </c>
      <c r="AH30" s="119">
        <v>32887.23000000001</v>
      </c>
      <c r="AI30" s="52">
        <f>IF(AH30="","",(AH30-AG30)/AG30)</f>
        <v>0.18268268619246378</v>
      </c>
      <c r="AK30" s="125">
        <f t="shared" si="17"/>
        <v>2.7879398375187985</v>
      </c>
      <c r="AL30" s="157">
        <f t="shared" si="18"/>
        <v>2.0427271510143492</v>
      </c>
      <c r="AM30" s="157">
        <f t="shared" si="19"/>
        <v>2.0896835533292704</v>
      </c>
      <c r="AN30" s="312">
        <f t="shared" si="20"/>
        <v>1.9668833753855519</v>
      </c>
      <c r="AO30" s="157">
        <f t="shared" si="17"/>
        <v>2.7208012815111413</v>
      </c>
      <c r="AP30" s="157">
        <f t="shared" si="17"/>
        <v>2.8186535496385967</v>
      </c>
      <c r="AQ30" s="157">
        <f t="shared" si="17"/>
        <v>2.5500559099287456</v>
      </c>
      <c r="AR30" s="157">
        <f t="shared" si="17"/>
        <v>2.5589202711163801</v>
      </c>
      <c r="AS30" s="157">
        <f t="shared" si="17"/>
        <v>2.135369876877645</v>
      </c>
      <c r="AT30" s="157">
        <f t="shared" si="17"/>
        <v>2.795967218099392</v>
      </c>
      <c r="AU30" s="157">
        <f t="shared" si="17"/>
        <v>2.5867100565456687</v>
      </c>
      <c r="AV30" s="157">
        <f t="shared" si="17"/>
        <v>2.702163825618805</v>
      </c>
      <c r="AW30" s="157">
        <f t="shared" si="17"/>
        <v>2.8538574514087229</v>
      </c>
      <c r="AX30" s="157">
        <f t="shared" si="17"/>
        <v>2.8045980686445549</v>
      </c>
      <c r="AY30" s="157">
        <f>IF(AH30="","",(AH30/P30)*10)</f>
        <v>2.6439687472489872</v>
      </c>
      <c r="AZ30" s="52">
        <f t="shared" si="21"/>
        <v>-5.727356200926103E-2</v>
      </c>
      <c r="BC30" s="105"/>
    </row>
    <row r="31" spans="1:55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137828.98999999993</v>
      </c>
      <c r="O31" s="154">
        <v>137733.07999999987</v>
      </c>
      <c r="P31" s="119">
        <v>145426.52000000008</v>
      </c>
      <c r="Q31" s="52">
        <f t="shared" si="22"/>
        <v>5.5857605159197875E-2</v>
      </c>
      <c r="S31" s="109" t="s">
        <v>75</v>
      </c>
      <c r="T31" s="19">
        <v>34176.324999999983</v>
      </c>
      <c r="U31" s="154">
        <v>30181.553999999996</v>
      </c>
      <c r="V31" s="154">
        <v>34669.633000000002</v>
      </c>
      <c r="W31" s="154">
        <v>29423.860999999994</v>
      </c>
      <c r="X31" s="154">
        <v>29544.088000000018</v>
      </c>
      <c r="Y31" s="154">
        <v>34831.201999999983</v>
      </c>
      <c r="Z31" s="154">
        <v>34959.243999999999</v>
      </c>
      <c r="AA31" s="154">
        <v>36752.83499999997</v>
      </c>
      <c r="AB31" s="154">
        <v>36699.917000000001</v>
      </c>
      <c r="AC31" s="154">
        <v>35665.698999999964</v>
      </c>
      <c r="AD31" s="154">
        <v>30966.271999999997</v>
      </c>
      <c r="AE31" s="154">
        <v>41575.407999999974</v>
      </c>
      <c r="AF31" s="154">
        <v>38835.720000000008</v>
      </c>
      <c r="AG31" s="154">
        <v>38540.089999999997</v>
      </c>
      <c r="AH31" s="119">
        <v>35565.771999999997</v>
      </c>
      <c r="AI31" s="52">
        <f t="shared" ref="AI31:AI45" si="23">IF(AH31="","",(AH31-AG31)/AG31)</f>
        <v>-7.7174651123025392E-2</v>
      </c>
      <c r="AK31" s="125">
        <f t="shared" si="17"/>
        <v>2.0964781146598703</v>
      </c>
      <c r="AL31" s="157">
        <f t="shared" si="18"/>
        <v>2.4308336581123937</v>
      </c>
      <c r="AM31" s="157">
        <f t="shared" si="19"/>
        <v>1.9152653234034593</v>
      </c>
      <c r="AN31" s="312">
        <f t="shared" si="20"/>
        <v>2.2929730300085991</v>
      </c>
      <c r="AO31" s="157">
        <f t="shared" si="17"/>
        <v>2.7059927155303445</v>
      </c>
      <c r="AP31" s="157">
        <f t="shared" si="17"/>
        <v>2.7063088774745574</v>
      </c>
      <c r="AQ31" s="157">
        <f t="shared" si="17"/>
        <v>2.0927770392969895</v>
      </c>
      <c r="AR31" s="157">
        <f t="shared" si="17"/>
        <v>2.8047938509619263</v>
      </c>
      <c r="AS31" s="157">
        <f t="shared" si="17"/>
        <v>2.691589892008329</v>
      </c>
      <c r="AT31" s="157">
        <f t="shared" si="17"/>
        <v>2.7142155595131729</v>
      </c>
      <c r="AU31" s="157">
        <f t="shared" si="17"/>
        <v>2.6248636127218381</v>
      </c>
      <c r="AV31" s="157">
        <f t="shared" si="17"/>
        <v>2.6944911272557897</v>
      </c>
      <c r="AW31" s="157">
        <f t="shared" si="17"/>
        <v>2.8176742788291511</v>
      </c>
      <c r="AX31" s="157">
        <f t="shared" si="17"/>
        <v>2.7981723780518108</v>
      </c>
      <c r="AY31" s="157">
        <f t="shared" ref="AY31:AY40" si="24">IF(AH31="","",(AH31/P31)*10)</f>
        <v>2.4456180344547871</v>
      </c>
      <c r="AZ31" s="52">
        <f t="shared" si="21"/>
        <v>-0.12599450497130735</v>
      </c>
      <c r="BC31" s="105"/>
    </row>
    <row r="32" spans="1:55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132267.31999999986</v>
      </c>
      <c r="O32" s="154">
        <v>116649.25999999998</v>
      </c>
      <c r="P32" s="119">
        <v>153539.14000000007</v>
      </c>
      <c r="Q32" s="52">
        <f t="shared" si="22"/>
        <v>0.31624615535495121</v>
      </c>
      <c r="S32" s="109" t="s">
        <v>76</v>
      </c>
      <c r="T32" s="19">
        <v>29571.834999999992</v>
      </c>
      <c r="U32" s="154">
        <v>27556.182000000004</v>
      </c>
      <c r="V32" s="154">
        <v>27462.67</v>
      </c>
      <c r="W32" s="154">
        <v>33693.252999999975</v>
      </c>
      <c r="X32" s="154">
        <v>31434.276000000013</v>
      </c>
      <c r="Y32" s="154">
        <v>35272.59899999998</v>
      </c>
      <c r="Z32" s="154">
        <v>32738.878999999994</v>
      </c>
      <c r="AA32" s="154">
        <v>32002.925999999999</v>
      </c>
      <c r="AB32" s="154">
        <v>37177.171999999999</v>
      </c>
      <c r="AC32" s="154">
        <v>34138.758999999991</v>
      </c>
      <c r="AD32" s="154">
        <v>27197.232999999986</v>
      </c>
      <c r="AE32" s="154">
        <v>36264.787000000062</v>
      </c>
      <c r="AF32" s="154">
        <v>35088.123000000014</v>
      </c>
      <c r="AG32" s="154">
        <v>31355.766999999996</v>
      </c>
      <c r="AH32" s="119">
        <v>36595.035999999993</v>
      </c>
      <c r="AI32" s="52">
        <f t="shared" si="23"/>
        <v>0.16709108088473795</v>
      </c>
      <c r="AK32" s="125">
        <f t="shared" si="17"/>
        <v>2.2914270225780289</v>
      </c>
      <c r="AL32" s="157">
        <f t="shared" si="18"/>
        <v>1.9145717289185553</v>
      </c>
      <c r="AM32" s="157">
        <f t="shared" si="19"/>
        <v>2.1035922277296368</v>
      </c>
      <c r="AN32" s="312">
        <f t="shared" si="20"/>
        <v>2.004869476200021</v>
      </c>
      <c r="AO32" s="157">
        <f t="shared" si="17"/>
        <v>2.7051742263548508</v>
      </c>
      <c r="AP32" s="157">
        <f t="shared" si="17"/>
        <v>2.7930772105810764</v>
      </c>
      <c r="AQ32" s="157">
        <f t="shared" si="17"/>
        <v>2.0109938298336294</v>
      </c>
      <c r="AR32" s="157">
        <f t="shared" si="17"/>
        <v>2.3678384891138591</v>
      </c>
      <c r="AS32" s="157">
        <f t="shared" si="17"/>
        <v>2.2640842936783332</v>
      </c>
      <c r="AT32" s="157">
        <f t="shared" si="17"/>
        <v>2.578341806144997</v>
      </c>
      <c r="AU32" s="157">
        <f t="shared" si="17"/>
        <v>2.6090495071464521</v>
      </c>
      <c r="AV32" s="157">
        <f t="shared" si="17"/>
        <v>2.6516092544009791</v>
      </c>
      <c r="AW32" s="157">
        <f t="shared" si="17"/>
        <v>2.6528187763991928</v>
      </c>
      <c r="AX32" s="157">
        <f t="shared" si="17"/>
        <v>2.688038226732</v>
      </c>
      <c r="AY32" s="157">
        <f t="shared" si="24"/>
        <v>2.3834336964502976</v>
      </c>
      <c r="AZ32" s="52">
        <f t="shared" si="21"/>
        <v>-0.11331852622201261</v>
      </c>
      <c r="BC32" s="105"/>
    </row>
    <row r="33" spans="1:55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128958.66</v>
      </c>
      <c r="O33" s="154">
        <v>128808.5499999999</v>
      </c>
      <c r="P33" s="119">
        <v>158668.93999999986</v>
      </c>
      <c r="Q33" s="52">
        <f t="shared" si="22"/>
        <v>0.23181993741875037</v>
      </c>
      <c r="S33" s="109" t="s">
        <v>77</v>
      </c>
      <c r="T33" s="19">
        <v>29004.790999999972</v>
      </c>
      <c r="U33" s="154">
        <v>32396.498</v>
      </c>
      <c r="V33" s="154">
        <v>31705.719999999998</v>
      </c>
      <c r="W33" s="154">
        <v>31122.389999999996</v>
      </c>
      <c r="X33" s="154">
        <v>31058.100000000006</v>
      </c>
      <c r="Y33" s="154">
        <v>31539.86900000001</v>
      </c>
      <c r="Z33" s="154">
        <v>33068.363999999994</v>
      </c>
      <c r="AA33" s="154">
        <v>35573.933999999957</v>
      </c>
      <c r="AB33" s="154">
        <v>34606.108999999997</v>
      </c>
      <c r="AC33" s="154">
        <v>36493.042000000009</v>
      </c>
      <c r="AD33" s="154">
        <v>28939.759999999998</v>
      </c>
      <c r="AE33" s="154">
        <v>35107.968000000023</v>
      </c>
      <c r="AF33" s="154">
        <v>34502.49599999997</v>
      </c>
      <c r="AG33" s="154">
        <v>34636.105000000003</v>
      </c>
      <c r="AH33" s="119">
        <v>37520.993999999999</v>
      </c>
      <c r="AI33" s="52">
        <f t="shared" si="23"/>
        <v>8.3291380482880373E-2</v>
      </c>
      <c r="AK33" s="125">
        <f t="shared" si="17"/>
        <v>2.4552842575993914</v>
      </c>
      <c r="AL33" s="157">
        <f t="shared" si="18"/>
        <v>2.2012427902355096</v>
      </c>
      <c r="AM33" s="157">
        <f t="shared" si="19"/>
        <v>1.8923654382954234</v>
      </c>
      <c r="AN33" s="312">
        <f t="shared" si="20"/>
        <v>2.3594416740317734</v>
      </c>
      <c r="AO33" s="157">
        <f t="shared" si="17"/>
        <v>2.6818729356906932</v>
      </c>
      <c r="AP33" s="157">
        <f t="shared" si="17"/>
        <v>2.7474026310017368</v>
      </c>
      <c r="AQ33" s="157">
        <f t="shared" si="17"/>
        <v>2.3909894211379137</v>
      </c>
      <c r="AR33" s="157">
        <f t="shared" si="17"/>
        <v>2.6441904855347453</v>
      </c>
      <c r="AS33" s="157">
        <f t="shared" si="17"/>
        <v>2.4025006171809284</v>
      </c>
      <c r="AT33" s="157">
        <f t="shared" si="17"/>
        <v>2.5432874794546838</v>
      </c>
      <c r="AU33" s="157">
        <f t="shared" si="17"/>
        <v>2.5567507968930014</v>
      </c>
      <c r="AV33" s="157">
        <f t="shared" si="17"/>
        <v>2.7072195800906469</v>
      </c>
      <c r="AW33" s="157">
        <f t="shared" si="17"/>
        <v>2.6754694876637188</v>
      </c>
      <c r="AX33" s="157">
        <f t="shared" si="17"/>
        <v>2.6889600884413363</v>
      </c>
      <c r="AY33" s="157">
        <f t="shared" si="24"/>
        <v>2.3647346481296232</v>
      </c>
      <c r="AZ33" s="52">
        <f t="shared" si="21"/>
        <v>-0.12057651644046949</v>
      </c>
      <c r="BC33" s="105"/>
    </row>
    <row r="34" spans="1:55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120909.85999999988</v>
      </c>
      <c r="O34" s="154">
        <v>127966.81000000013</v>
      </c>
      <c r="P34" s="119">
        <v>141232.40999999992</v>
      </c>
      <c r="Q34" s="52">
        <f t="shared" si="22"/>
        <v>0.10366437984974208</v>
      </c>
      <c r="S34" s="109" t="s">
        <v>78</v>
      </c>
      <c r="T34" s="19">
        <v>28421.635000000002</v>
      </c>
      <c r="U34" s="154">
        <v>31101.468000000008</v>
      </c>
      <c r="V34" s="154">
        <v>27821.58</v>
      </c>
      <c r="W34" s="154">
        <v>30041.770000000019</v>
      </c>
      <c r="X34" s="154">
        <v>29496.788000000015</v>
      </c>
      <c r="Y34" s="154">
        <v>31068.588000000022</v>
      </c>
      <c r="Z34" s="154">
        <v>31963.873999999989</v>
      </c>
      <c r="AA34" s="154">
        <v>36419.877999999997</v>
      </c>
      <c r="AB34" s="154">
        <v>35474.750999999997</v>
      </c>
      <c r="AC34" s="154">
        <v>29960.277999999991</v>
      </c>
      <c r="AD34" s="154">
        <v>34243.893000000018</v>
      </c>
      <c r="AE34" s="154">
        <v>37052.935999999958</v>
      </c>
      <c r="AF34" s="154">
        <v>32003.355000000003</v>
      </c>
      <c r="AG34" s="154">
        <v>34450.578000000023</v>
      </c>
      <c r="AH34" s="119">
        <v>33340.472000000009</v>
      </c>
      <c r="AI34" s="52">
        <f t="shared" si="23"/>
        <v>-3.2223145864200407E-2</v>
      </c>
      <c r="AK34" s="125">
        <f t="shared" si="17"/>
        <v>2.1020165625234823</v>
      </c>
      <c r="AL34" s="157">
        <f t="shared" si="18"/>
        <v>1.7740098041642658</v>
      </c>
      <c r="AM34" s="157">
        <f t="shared" si="19"/>
        <v>2.354680177351006</v>
      </c>
      <c r="AN34" s="312">
        <f t="shared" si="20"/>
        <v>1.9712545810595916</v>
      </c>
      <c r="AO34" s="157">
        <f t="shared" si="17"/>
        <v>2.5708010782503732</v>
      </c>
      <c r="AP34" s="157">
        <f t="shared" si="17"/>
        <v>2.691606613908089</v>
      </c>
      <c r="AQ34" s="157">
        <f t="shared" si="17"/>
        <v>2.5245321454200687</v>
      </c>
      <c r="AR34" s="157">
        <f t="shared" si="17"/>
        <v>2.3212555829506831</v>
      </c>
      <c r="AS34" s="157">
        <f t="shared" si="17"/>
        <v>2.4196352167128494</v>
      </c>
      <c r="AT34" s="157">
        <f t="shared" si="17"/>
        <v>2.6077093653063175</v>
      </c>
      <c r="AU34" s="157">
        <f t="shared" si="17"/>
        <v>2.6111078111666934</v>
      </c>
      <c r="AV34" s="157">
        <f t="shared" si="17"/>
        <v>2.7174495870537294</v>
      </c>
      <c r="AW34" s="157">
        <f t="shared" si="17"/>
        <v>2.6468771860293305</v>
      </c>
      <c r="AX34" s="157">
        <f t="shared" si="17"/>
        <v>2.6921494721951724</v>
      </c>
      <c r="AY34" s="157">
        <f t="shared" si="24"/>
        <v>2.3606813761798744</v>
      </c>
      <c r="AZ34" s="52">
        <f t="shared" si="21"/>
        <v>-0.12312395706060841</v>
      </c>
      <c r="BC34" s="105"/>
    </row>
    <row r="35" spans="1:55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129976.00000000006</v>
      </c>
      <c r="O35" s="154">
        <v>123984.8499999999</v>
      </c>
      <c r="P35" s="119">
        <v>143461.5299999998</v>
      </c>
      <c r="Q35" s="52">
        <f t="shared" si="22"/>
        <v>0.15708919275217825</v>
      </c>
      <c r="S35" s="109" t="s">
        <v>79</v>
      </c>
      <c r="T35" s="19">
        <v>32779.412000000004</v>
      </c>
      <c r="U35" s="154">
        <v>32399.374999999993</v>
      </c>
      <c r="V35" s="154">
        <v>32672.658999999996</v>
      </c>
      <c r="W35" s="154">
        <v>33859.816999999988</v>
      </c>
      <c r="X35" s="154">
        <v>36267.96699999999</v>
      </c>
      <c r="Y35" s="154">
        <v>36630.704999999973</v>
      </c>
      <c r="Z35" s="154">
        <v>36275.366999999962</v>
      </c>
      <c r="AA35" s="154">
        <v>35138.28200000005</v>
      </c>
      <c r="AB35" s="154">
        <v>35499.514000000003</v>
      </c>
      <c r="AC35" s="154">
        <v>41925.194999999985</v>
      </c>
      <c r="AD35" s="154">
        <v>39852.698999999964</v>
      </c>
      <c r="AE35" s="154">
        <v>35007.287999999979</v>
      </c>
      <c r="AF35" s="154">
        <v>33825.856999999989</v>
      </c>
      <c r="AG35" s="154">
        <v>33345.653000000035</v>
      </c>
      <c r="AH35" s="119">
        <v>34917.858999999997</v>
      </c>
      <c r="AI35" s="52">
        <f t="shared" si="23"/>
        <v>4.7148754291900068E-2</v>
      </c>
      <c r="AK35" s="125">
        <f t="shared" si="17"/>
        <v>2.5730718413288924</v>
      </c>
      <c r="AL35" s="157">
        <f t="shared" si="18"/>
        <v>2.1152117341675951</v>
      </c>
      <c r="AM35" s="157">
        <f t="shared" si="19"/>
        <v>2.0786182429808124</v>
      </c>
      <c r="AN35" s="312">
        <f t="shared" si="20"/>
        <v>2.2082312689324564</v>
      </c>
      <c r="AO35" s="157">
        <f t="shared" si="17"/>
        <v>2.8364029516511247</v>
      </c>
      <c r="AP35" s="157">
        <f t="shared" si="17"/>
        <v>2.9159914494554884</v>
      </c>
      <c r="AQ35" s="157">
        <f t="shared" si="17"/>
        <v>2.6482236092860245</v>
      </c>
      <c r="AR35" s="157">
        <f t="shared" si="17"/>
        <v>2.4414298807413699</v>
      </c>
      <c r="AS35" s="157">
        <f t="shared" si="17"/>
        <v>2.5776024338708856</v>
      </c>
      <c r="AT35" s="157">
        <f t="shared" si="17"/>
        <v>2.962909422884465</v>
      </c>
      <c r="AU35" s="157">
        <f t="shared" si="17"/>
        <v>2.6702840031607016</v>
      </c>
      <c r="AV35" s="157">
        <f t="shared" si="17"/>
        <v>2.9177581046988688</v>
      </c>
      <c r="AW35" s="157">
        <f t="shared" si="17"/>
        <v>2.6024694558995485</v>
      </c>
      <c r="AX35" s="157">
        <f t="shared" si="17"/>
        <v>2.6894941599719688</v>
      </c>
      <c r="AY35" s="157">
        <f t="shared" si="24"/>
        <v>2.4339527816272448</v>
      </c>
      <c r="AZ35" s="52">
        <f t="shared" si="21"/>
        <v>-9.5014661919692503E-2</v>
      </c>
      <c r="BC35" s="105"/>
    </row>
    <row r="36" spans="1:55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107932.02999999993</v>
      </c>
      <c r="O36" s="154">
        <v>101620.34999999996</v>
      </c>
      <c r="P36" s="119">
        <v>104110.29999999983</v>
      </c>
      <c r="Q36" s="52">
        <f t="shared" si="22"/>
        <v>2.4502474159947954E-2</v>
      </c>
      <c r="S36" s="109" t="s">
        <v>80</v>
      </c>
      <c r="T36" s="19">
        <v>21851.23599999999</v>
      </c>
      <c r="U36" s="154">
        <v>23756.94100000001</v>
      </c>
      <c r="V36" s="154">
        <v>26722.863000000001</v>
      </c>
      <c r="W36" s="154">
        <v>25745.833000000013</v>
      </c>
      <c r="X36" s="154">
        <v>21196.857</v>
      </c>
      <c r="Y36" s="154">
        <v>23742.381999999994</v>
      </c>
      <c r="Z36" s="154">
        <v>27458.442999999999</v>
      </c>
      <c r="AA36" s="154">
        <v>27213.074000000004</v>
      </c>
      <c r="AB36" s="154">
        <v>30488.754000000001</v>
      </c>
      <c r="AC36" s="154">
        <v>28270.806999999997</v>
      </c>
      <c r="AD36" s="154">
        <v>25817.175000000007</v>
      </c>
      <c r="AE36" s="154">
        <v>25658.437000000005</v>
      </c>
      <c r="AF36" s="154">
        <v>28965.704999999987</v>
      </c>
      <c r="AG36" s="154">
        <v>27884.35899999996</v>
      </c>
      <c r="AH36" s="119">
        <v>25855.660000000033</v>
      </c>
      <c r="AI36" s="52">
        <f t="shared" si="23"/>
        <v>-7.2754012383785857E-2</v>
      </c>
      <c r="AK36" s="125">
        <f t="shared" si="17"/>
        <v>2.596858038930463</v>
      </c>
      <c r="AL36" s="157">
        <f t="shared" si="18"/>
        <v>2.5390380338304137</v>
      </c>
      <c r="AM36" s="157">
        <f t="shared" si="19"/>
        <v>2.4369051446930676</v>
      </c>
      <c r="AN36" s="312">
        <f t="shared" si="20"/>
        <v>3.0047628823362675</v>
      </c>
      <c r="AO36" s="157">
        <f t="shared" si="17"/>
        <v>2.8217482283915563</v>
      </c>
      <c r="AP36" s="157">
        <f t="shared" si="17"/>
        <v>3.0548593316653818</v>
      </c>
      <c r="AQ36" s="157">
        <f t="shared" si="17"/>
        <v>2.4088946240090925</v>
      </c>
      <c r="AR36" s="157">
        <f t="shared" si="17"/>
        <v>2.4788911781300693</v>
      </c>
      <c r="AS36" s="157">
        <f t="shared" si="17"/>
        <v>2.6460630977752024</v>
      </c>
      <c r="AT36" s="157">
        <f t="shared" si="17"/>
        <v>2.7962553403787336</v>
      </c>
      <c r="AU36" s="157">
        <f t="shared" si="17"/>
        <v>2.8847610738564002</v>
      </c>
      <c r="AV36" s="157">
        <f t="shared" si="17"/>
        <v>2.8576564297455391</v>
      </c>
      <c r="AW36" s="157">
        <f t="shared" si="17"/>
        <v>2.6836987129770473</v>
      </c>
      <c r="AX36" s="157">
        <f t="shared" si="17"/>
        <v>2.7439739186098033</v>
      </c>
      <c r="AY36" s="157">
        <f t="shared" si="24"/>
        <v>2.4834872246069866</v>
      </c>
      <c r="AZ36" s="52">
        <f t="shared" si="21"/>
        <v>-9.4930455510593467E-2</v>
      </c>
      <c r="BC36" s="105"/>
    </row>
    <row r="37" spans="1:55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118928.39999999994</v>
      </c>
      <c r="O37" s="154">
        <v>115776.08999999992</v>
      </c>
      <c r="P37" s="119">
        <v>111390.49999999993</v>
      </c>
      <c r="Q37" s="52">
        <f t="shared" si="22"/>
        <v>-3.7879928403178921E-2</v>
      </c>
      <c r="S37" s="109" t="s">
        <v>81</v>
      </c>
      <c r="T37" s="19">
        <v>36869.314999999995</v>
      </c>
      <c r="U37" s="154">
        <v>38144.778000000013</v>
      </c>
      <c r="V37" s="154">
        <v>35747.971000000005</v>
      </c>
      <c r="W37" s="154">
        <v>35405.063999999991</v>
      </c>
      <c r="X37" s="154">
        <v>39468.506000000016</v>
      </c>
      <c r="Y37" s="154">
        <v>36656.012999999941</v>
      </c>
      <c r="Z37" s="154">
        <v>39730.441999999974</v>
      </c>
      <c r="AA37" s="154">
        <v>38905.268000000018</v>
      </c>
      <c r="AB37" s="154">
        <v>37110.972999999998</v>
      </c>
      <c r="AC37" s="154">
        <v>44437.182000000023</v>
      </c>
      <c r="AD37" s="154">
        <v>35516.305999999968</v>
      </c>
      <c r="AE37" s="154">
        <v>38379.319000000003</v>
      </c>
      <c r="AF37" s="154">
        <v>36707.814000000035</v>
      </c>
      <c r="AG37" s="154">
        <v>33975.413999999953</v>
      </c>
      <c r="AH37" s="119">
        <v>35240.799999999974</v>
      </c>
      <c r="AI37" s="52">
        <f t="shared" si="23"/>
        <v>3.7244167208676904E-2</v>
      </c>
      <c r="AK37" s="125">
        <f t="shared" si="17"/>
        <v>2.6609147163514684</v>
      </c>
      <c r="AL37" s="157">
        <f t="shared" si="18"/>
        <v>2.4477706740286518</v>
      </c>
      <c r="AM37" s="157">
        <f t="shared" si="19"/>
        <v>2.1417496349682335</v>
      </c>
      <c r="AN37" s="312">
        <f t="shared" si="20"/>
        <v>2.5106144445623939</v>
      </c>
      <c r="AO37" s="157">
        <f t="shared" si="17"/>
        <v>3.1842521435822113</v>
      </c>
      <c r="AP37" s="157">
        <f t="shared" si="17"/>
        <v>3.3649454435831103</v>
      </c>
      <c r="AQ37" s="157">
        <f t="shared" si="17"/>
        <v>2.7034880868546924</v>
      </c>
      <c r="AR37" s="157">
        <f t="shared" si="17"/>
        <v>2.6358170139749189</v>
      </c>
      <c r="AS37" s="157">
        <f t="shared" si="17"/>
        <v>3.1656773651131371</v>
      </c>
      <c r="AT37" s="157">
        <f t="shared" si="17"/>
        <v>3.2745226936823624</v>
      </c>
      <c r="AU37" s="157">
        <f t="shared" si="17"/>
        <v>2.8372562827357921</v>
      </c>
      <c r="AV37" s="157">
        <f t="shared" si="17"/>
        <v>3.0130879305787333</v>
      </c>
      <c r="AW37" s="157">
        <f t="shared" si="17"/>
        <v>3.0865473679962108</v>
      </c>
      <c r="AX37" s="157">
        <f t="shared" si="17"/>
        <v>2.9345794973729014</v>
      </c>
      <c r="AY37" s="157">
        <f t="shared" si="24"/>
        <v>3.1637168340208541</v>
      </c>
      <c r="AZ37" s="52">
        <f t="shared" si="21"/>
        <v>7.8081829731680957E-2</v>
      </c>
      <c r="BC37" s="105"/>
    </row>
    <row r="38" spans="1:55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129569.24000000009</v>
      </c>
      <c r="O38" s="154">
        <v>126334.52999999991</v>
      </c>
      <c r="P38" s="119">
        <v>139015.57999999987</v>
      </c>
      <c r="Q38" s="52">
        <f t="shared" si="22"/>
        <v>0.10037675368721416</v>
      </c>
      <c r="S38" s="109" t="s">
        <v>82</v>
      </c>
      <c r="T38" s="19">
        <v>39727.941999999974</v>
      </c>
      <c r="U38" s="154">
        <v>40734.826999999983</v>
      </c>
      <c r="V38" s="154">
        <v>48266.111999999994</v>
      </c>
      <c r="W38" s="154">
        <v>48573.176999999916</v>
      </c>
      <c r="X38" s="154">
        <v>47199.009999999987</v>
      </c>
      <c r="Y38" s="154">
        <v>49361.275999999947</v>
      </c>
      <c r="Z38" s="154">
        <v>45412.628000000033</v>
      </c>
      <c r="AA38" s="154">
        <v>51801.627999999968</v>
      </c>
      <c r="AB38" s="154">
        <v>54582.834000000003</v>
      </c>
      <c r="AC38" s="154">
        <v>54939.106999999975</v>
      </c>
      <c r="AD38" s="154">
        <v>39610.614999999998</v>
      </c>
      <c r="AE38" s="154">
        <v>40227.44400000004</v>
      </c>
      <c r="AF38" s="154">
        <v>41068.909999999989</v>
      </c>
      <c r="AG38" s="154">
        <v>40260.318999999967</v>
      </c>
      <c r="AH38" s="119">
        <v>44826.749000000047</v>
      </c>
      <c r="AI38" s="52">
        <f t="shared" si="23"/>
        <v>0.11342259856411183</v>
      </c>
      <c r="AK38" s="125">
        <f t="shared" si="17"/>
        <v>3.2539314368583776</v>
      </c>
      <c r="AL38" s="157">
        <f t="shared" si="18"/>
        <v>3.1337083285605001</v>
      </c>
      <c r="AM38" s="157">
        <f t="shared" si="19"/>
        <v>2.2562326611474677</v>
      </c>
      <c r="AN38" s="312">
        <f t="shared" si="20"/>
        <v>3.3901116276712977</v>
      </c>
      <c r="AO38" s="157">
        <f t="shared" si="17"/>
        <v>3.3140091652530894</v>
      </c>
      <c r="AP38" s="157">
        <f t="shared" si="17"/>
        <v>3.4292885910740196</v>
      </c>
      <c r="AQ38" s="157">
        <f t="shared" si="17"/>
        <v>3.2799387414257781</v>
      </c>
      <c r="AR38" s="157">
        <f t="shared" si="17"/>
        <v>3.0212068642228891</v>
      </c>
      <c r="AS38" s="157">
        <f t="shared" si="17"/>
        <v>3.2532448061198354</v>
      </c>
      <c r="AT38" s="157">
        <f t="shared" si="17"/>
        <v>3.4008016340950329</v>
      </c>
      <c r="AU38" s="157">
        <f t="shared" si="17"/>
        <v>3.1623807399392989</v>
      </c>
      <c r="AV38" s="157">
        <f t="shared" si="17"/>
        <v>3.1617372629813776</v>
      </c>
      <c r="AW38" s="157">
        <f t="shared" si="17"/>
        <v>3.1696496791985473</v>
      </c>
      <c r="AX38" s="157">
        <f t="shared" si="17"/>
        <v>3.1868024521878535</v>
      </c>
      <c r="AY38" s="157">
        <f t="shared" si="24"/>
        <v>3.2245845393732191</v>
      </c>
      <c r="AZ38" s="52">
        <f t="shared" si="21"/>
        <v>1.1855798328329647E-2</v>
      </c>
      <c r="BC38" s="105"/>
    </row>
    <row r="39" spans="1:55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145513.08999999985</v>
      </c>
      <c r="P39" s="119">
        <v>127398.50999999991</v>
      </c>
      <c r="Q39" s="52">
        <f t="shared" si="22"/>
        <v>-0.12448763200616496</v>
      </c>
      <c r="S39" s="109" t="s">
        <v>83</v>
      </c>
      <c r="T39" s="19">
        <v>50334.872000000032</v>
      </c>
      <c r="U39" s="154">
        <v>48986.57900000002</v>
      </c>
      <c r="V39" s="154">
        <v>51362.042000000016</v>
      </c>
      <c r="W39" s="154">
        <v>51289.855999999963</v>
      </c>
      <c r="X39" s="154">
        <v>48284.936000000031</v>
      </c>
      <c r="Y39" s="154">
        <v>53105.856999999989</v>
      </c>
      <c r="Z39" s="154">
        <v>59549.020999999986</v>
      </c>
      <c r="AA39" s="154">
        <v>59908.970000000067</v>
      </c>
      <c r="AB39" s="154">
        <v>53697.078000000001</v>
      </c>
      <c r="AC39" s="154">
        <v>48381.740000000013</v>
      </c>
      <c r="AD39" s="154">
        <v>43825.39899999999</v>
      </c>
      <c r="AE39" s="154">
        <v>46964.612000000016</v>
      </c>
      <c r="AF39" s="154">
        <v>46669.291999999994</v>
      </c>
      <c r="AG39" s="154">
        <v>47917.589999999953</v>
      </c>
      <c r="AH39" s="119">
        <v>40635.414999999986</v>
      </c>
      <c r="AI39" s="52">
        <f t="shared" si="23"/>
        <v>-0.1519728976352937</v>
      </c>
      <c r="AK39" s="125">
        <f t="shared" si="17"/>
        <v>3.2414904621629503</v>
      </c>
      <c r="AL39" s="157">
        <f t="shared" si="18"/>
        <v>2.5668080317411479</v>
      </c>
      <c r="AM39" s="157">
        <f t="shared" si="19"/>
        <v>3.1227660965473962</v>
      </c>
      <c r="AN39" s="312">
        <f t="shared" si="20"/>
        <v>3.2923693141074821</v>
      </c>
      <c r="AO39" s="157">
        <f t="shared" ref="AM39:AX41" si="25">IF(X39="","",(X39/F39)*10)</f>
        <v>3.4202920027254784</v>
      </c>
      <c r="AP39" s="157">
        <f t="shared" si="25"/>
        <v>3.4483133730908344</v>
      </c>
      <c r="AQ39" s="157">
        <f t="shared" si="25"/>
        <v>3.0834533940913951</v>
      </c>
      <c r="AR39" s="157">
        <f t="shared" si="25"/>
        <v>2.9683270442133765</v>
      </c>
      <c r="AS39" s="157">
        <f t="shared" si="25"/>
        <v>3.3181225695901304</v>
      </c>
      <c r="AT39" s="157">
        <f t="shared" si="25"/>
        <v>3.2080125021789963</v>
      </c>
      <c r="AU39" s="157">
        <f t="shared" si="25"/>
        <v>3.0872727608300847</v>
      </c>
      <c r="AV39" s="157">
        <f t="shared" si="25"/>
        <v>3.0523879633076105</v>
      </c>
      <c r="AW39" s="157">
        <f t="shared" si="25"/>
        <v>3.1715278243097793</v>
      </c>
      <c r="AX39" s="157">
        <f t="shared" si="25"/>
        <v>3.2930088970002629</v>
      </c>
      <c r="AY39" s="157">
        <f t="shared" si="24"/>
        <v>3.189630318282374</v>
      </c>
      <c r="AZ39" s="52">
        <f t="shared" si="21"/>
        <v>-3.13933493505167E-2</v>
      </c>
      <c r="BC39" s="105"/>
    </row>
    <row r="40" spans="1:55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91498.370000000083</v>
      </c>
      <c r="P40" s="119">
        <v>96115.80999999991</v>
      </c>
      <c r="Q40" s="52">
        <f t="shared" si="22"/>
        <v>5.046472412568468E-2</v>
      </c>
      <c r="S40" s="110" t="s">
        <v>84</v>
      </c>
      <c r="T40" s="19">
        <v>35379.044000000002</v>
      </c>
      <c r="U40" s="154">
        <v>37144.067999999992</v>
      </c>
      <c r="V40" s="154">
        <v>37986.12000000001</v>
      </c>
      <c r="W40" s="154">
        <v>33420.183999999987</v>
      </c>
      <c r="X40" s="154">
        <v>33733.983000000022</v>
      </c>
      <c r="Y40" s="154">
        <v>36039.897999999965</v>
      </c>
      <c r="Z40" s="154">
        <v>34055.992000000013</v>
      </c>
      <c r="AA40" s="154">
        <v>36034.477999999988</v>
      </c>
      <c r="AB40" s="154">
        <v>35921.741999999998</v>
      </c>
      <c r="AC40" s="154">
        <v>37043.72399999998</v>
      </c>
      <c r="AD40" s="154">
        <v>32897.341999999997</v>
      </c>
      <c r="AE40" s="154">
        <v>33474.04300000002</v>
      </c>
      <c r="AF40" s="154">
        <v>32438.861000000004</v>
      </c>
      <c r="AG40" s="154">
        <v>26829.104000000014</v>
      </c>
      <c r="AH40" s="119">
        <v>29121.545999999988</v>
      </c>
      <c r="AI40" s="52">
        <f t="shared" si="23"/>
        <v>8.5446088695320291E-2</v>
      </c>
      <c r="AK40" s="125">
        <f t="shared" si="17"/>
        <v>2.3641849315690981</v>
      </c>
      <c r="AL40" s="158">
        <f t="shared" si="18"/>
        <v>2.3331363931299971</v>
      </c>
      <c r="AM40" s="158">
        <f t="shared" si="19"/>
        <v>1.8672394304510065</v>
      </c>
      <c r="AN40" s="312">
        <f t="shared" si="20"/>
        <v>3.0775081161693092</v>
      </c>
      <c r="AO40" s="157">
        <f t="shared" si="25"/>
        <v>3.1734234355002373</v>
      </c>
      <c r="AP40" s="157">
        <f t="shared" si="25"/>
        <v>3.0922544640903604</v>
      </c>
      <c r="AQ40" s="157">
        <f t="shared" si="25"/>
        <v>2.9933333802103839</v>
      </c>
      <c r="AR40" s="157">
        <f t="shared" si="25"/>
        <v>2.4409599211403106</v>
      </c>
      <c r="AS40" s="157">
        <f t="shared" si="25"/>
        <v>3.0553693343062638</v>
      </c>
      <c r="AT40" s="157">
        <f t="shared" si="25"/>
        <v>2.9890526462560034</v>
      </c>
      <c r="AU40" s="157">
        <f t="shared" si="25"/>
        <v>3.0440906927318663</v>
      </c>
      <c r="AV40" s="157">
        <f t="shared" si="25"/>
        <v>2.8814276072156284</v>
      </c>
      <c r="AW40" s="157">
        <f t="shared" si="25"/>
        <v>2.9726921513406346</v>
      </c>
      <c r="AX40" s="157">
        <f t="shared" si="25"/>
        <v>2.9321947483873201</v>
      </c>
      <c r="AY40" s="157">
        <f t="shared" si="24"/>
        <v>3.0298393157171555</v>
      </c>
      <c r="AZ40" s="52">
        <f t="shared" si="21"/>
        <v>3.3300846536042331E-2</v>
      </c>
      <c r="BC40" s="105"/>
    </row>
    <row r="41" spans="1:55" ht="20.100000000000001" customHeight="1" thickBot="1" x14ac:dyDescent="0.3">
      <c r="A41" s="35" t="str">
        <f>A19</f>
        <v>jan-dez</v>
      </c>
      <c r="B41" s="167">
        <f>SUM(B29:B40)</f>
        <v>1496959.3399999999</v>
      </c>
      <c r="C41" s="168">
        <f t="shared" ref="C41:P41" si="26">SUM(C29:C40)</f>
        <v>1681832.61</v>
      </c>
      <c r="D41" s="168">
        <f t="shared" si="26"/>
        <v>1866671.5499999996</v>
      </c>
      <c r="E41" s="168">
        <f t="shared" si="26"/>
        <v>1638051.7199999997</v>
      </c>
      <c r="F41" s="168">
        <f t="shared" si="26"/>
        <v>1384490.7399999998</v>
      </c>
      <c r="G41" s="168">
        <f t="shared" si="26"/>
        <v>1402522.0199999996</v>
      </c>
      <c r="H41" s="168">
        <f t="shared" si="26"/>
        <v>1646785.4400000002</v>
      </c>
      <c r="I41" s="168">
        <f t="shared" si="26"/>
        <v>1678629.5899999999</v>
      </c>
      <c r="J41" s="168">
        <f t="shared" si="26"/>
        <v>1681508.8599999999</v>
      </c>
      <c r="K41" s="168">
        <f t="shared" si="26"/>
        <v>1567969.7799999993</v>
      </c>
      <c r="L41" s="168">
        <f t="shared" si="26"/>
        <v>1411747.2599999993</v>
      </c>
      <c r="M41" s="168">
        <f t="shared" si="26"/>
        <v>1508727.3799999997</v>
      </c>
      <c r="N41" s="168">
        <f t="shared" si="26"/>
        <v>1468607.6599999997</v>
      </c>
      <c r="O41" s="168">
        <f t="shared" si="26"/>
        <v>1412752.0399999996</v>
      </c>
      <c r="P41" s="169">
        <f t="shared" si="26"/>
        <v>1550311.9799999993</v>
      </c>
      <c r="Q41" s="61">
        <f t="shared" si="22"/>
        <v>9.7370193852276979E-2</v>
      </c>
      <c r="S41" s="109"/>
      <c r="T41" s="167">
        <f>SUM(T29:T40)</f>
        <v>386156.65199999994</v>
      </c>
      <c r="U41" s="168">
        <f t="shared" ref="U41:AH41" si="27">SUM(U29:U40)</f>
        <v>390987.57200000004</v>
      </c>
      <c r="V41" s="168">
        <f t="shared" si="27"/>
        <v>406063.09400000004</v>
      </c>
      <c r="W41" s="168">
        <f t="shared" si="27"/>
        <v>407598.05399999983</v>
      </c>
      <c r="X41" s="168">
        <f t="shared" si="27"/>
        <v>406953.16900000011</v>
      </c>
      <c r="Y41" s="168">
        <f t="shared" si="27"/>
        <v>421887.39099999977</v>
      </c>
      <c r="Z41" s="168">
        <f t="shared" si="27"/>
        <v>431264.80099999998</v>
      </c>
      <c r="AA41" s="168">
        <f t="shared" si="27"/>
        <v>442364.45199999999</v>
      </c>
      <c r="AB41" s="168">
        <f t="shared" si="27"/>
        <v>454202.09499999997</v>
      </c>
      <c r="AC41" s="168">
        <f t="shared" si="27"/>
        <v>454929.95199999993</v>
      </c>
      <c r="AD41" s="168">
        <f t="shared" si="27"/>
        <v>393954.14199999993</v>
      </c>
      <c r="AE41" s="168">
        <f t="shared" si="27"/>
        <v>429645.89000000013</v>
      </c>
      <c r="AF41" s="168">
        <f t="shared" si="27"/>
        <v>418166.49</v>
      </c>
      <c r="AG41" s="168">
        <f t="shared" si="27"/>
        <v>404411.64599999995</v>
      </c>
      <c r="AH41" s="169">
        <f t="shared" si="27"/>
        <v>416101.27800000011</v>
      </c>
      <c r="AI41" s="57">
        <f t="shared" si="23"/>
        <v>2.8905280339033952E-2</v>
      </c>
      <c r="AK41" s="199">
        <f t="shared" si="17"/>
        <v>2.5796068181785081</v>
      </c>
      <c r="AL41" s="173">
        <f t="shared" si="17"/>
        <v>2.3247710246265236</v>
      </c>
      <c r="AM41" s="173">
        <f t="shared" si="25"/>
        <v>2.1753323127467183</v>
      </c>
      <c r="AN41" s="173">
        <f t="shared" si="25"/>
        <v>2.4883100394412452</v>
      </c>
      <c r="AO41" s="173">
        <f t="shared" si="25"/>
        <v>2.9393708259832794</v>
      </c>
      <c r="AP41" s="173">
        <f t="shared" si="25"/>
        <v>3.0080625115604236</v>
      </c>
      <c r="AQ41" s="173">
        <f t="shared" si="25"/>
        <v>2.618828115215786</v>
      </c>
      <c r="AR41" s="173">
        <f t="shared" si="25"/>
        <v>2.6352713822946496</v>
      </c>
      <c r="AS41" s="173">
        <f t="shared" si="25"/>
        <v>2.7011579052875168</v>
      </c>
      <c r="AT41" s="173">
        <f t="shared" si="25"/>
        <v>2.9013948980572835</v>
      </c>
      <c r="AU41" s="173">
        <f t="shared" si="25"/>
        <v>2.7905429899683325</v>
      </c>
      <c r="AV41" s="173">
        <f t="shared" si="25"/>
        <v>2.8477370775891946</v>
      </c>
      <c r="AW41" s="173">
        <f t="shared" si="25"/>
        <v>2.8473669407389584</v>
      </c>
      <c r="AX41" s="173">
        <f t="shared" si="25"/>
        <v>2.8625805134211668</v>
      </c>
      <c r="AY41" s="305">
        <f>IF(AH41="","",(AH41/P41)*10)</f>
        <v>2.6839841487904925</v>
      </c>
      <c r="AZ41" s="61">
        <f t="shared" si="21"/>
        <v>-6.2389988261754688E-2</v>
      </c>
      <c r="BC41" s="105"/>
    </row>
    <row r="42" spans="1:55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O42" si="28">SUM(E29:E31)</f>
        <v>397992.19999999995</v>
      </c>
      <c r="F42" s="154">
        <f t="shared" si="28"/>
        <v>320914.02999999997</v>
      </c>
      <c r="G42" s="154">
        <f t="shared" si="28"/>
        <v>319240.09999999998</v>
      </c>
      <c r="H42" s="154">
        <f t="shared" si="28"/>
        <v>375788.15999999986</v>
      </c>
      <c r="I42" s="154">
        <f t="shared" si="28"/>
        <v>329821.17</v>
      </c>
      <c r="J42" s="154">
        <f t="shared" si="28"/>
        <v>409296.98</v>
      </c>
      <c r="K42" s="154">
        <f t="shared" si="28"/>
        <v>362582.60999999987</v>
      </c>
      <c r="L42" s="154">
        <f t="shared" si="28"/>
        <v>323969.94999999995</v>
      </c>
      <c r="M42" s="154">
        <f t="shared" si="28"/>
        <v>371518.00999999989</v>
      </c>
      <c r="N42" s="154">
        <f t="shared" si="28"/>
        <v>343792.48999999987</v>
      </c>
      <c r="O42" s="154">
        <f t="shared" si="28"/>
        <v>334600.13999999978</v>
      </c>
      <c r="P42" s="154">
        <f>IF(P31="","",SUM(P29:P31))</f>
        <v>375379.26</v>
      </c>
      <c r="Q42" s="61">
        <f t="shared" si="22"/>
        <v>0.12187418690261234</v>
      </c>
      <c r="S42" s="108" t="s">
        <v>85</v>
      </c>
      <c r="T42" s="19">
        <f>SUM(T29:T31)</f>
        <v>82216.569999999963</v>
      </c>
      <c r="U42" s="154">
        <f>SUM(U29:U31)</f>
        <v>78766.856</v>
      </c>
      <c r="V42" s="154">
        <f>SUM(V29:V31)</f>
        <v>86315.356999999989</v>
      </c>
      <c r="W42" s="154">
        <f t="shared" ref="W42:AG42" si="29">SUM(W29:W31)</f>
        <v>84446.709999999992</v>
      </c>
      <c r="X42" s="154">
        <f t="shared" si="29"/>
        <v>88812.746000000028</v>
      </c>
      <c r="Y42" s="154">
        <f t="shared" si="29"/>
        <v>88470.203999999969</v>
      </c>
      <c r="Z42" s="154">
        <f t="shared" si="29"/>
        <v>91011.791000000027</v>
      </c>
      <c r="AA42" s="154">
        <f t="shared" si="29"/>
        <v>89366.013999999952</v>
      </c>
      <c r="AB42" s="154">
        <f t="shared" si="29"/>
        <v>99643.168000000005</v>
      </c>
      <c r="AC42" s="154">
        <f t="shared" si="29"/>
        <v>99340.117999999988</v>
      </c>
      <c r="AD42" s="154">
        <f t="shared" si="29"/>
        <v>86053.720000000016</v>
      </c>
      <c r="AE42" s="154">
        <f t="shared" si="29"/>
        <v>101509.05600000001</v>
      </c>
      <c r="AF42" s="154">
        <f t="shared" si="29"/>
        <v>96896.077000000019</v>
      </c>
      <c r="AG42" s="154">
        <f t="shared" si="29"/>
        <v>93756.757000000027</v>
      </c>
      <c r="AH42" s="154">
        <f>IF(AH31="","",SUM(AH29:AH31))</f>
        <v>98046.747000000047</v>
      </c>
      <c r="AI42" s="52">
        <f t="shared" si="23"/>
        <v>4.575659544196925E-2</v>
      </c>
      <c r="AK42" s="197">
        <f t="shared" si="17"/>
        <v>2.4364590200545351</v>
      </c>
      <c r="AL42" s="156">
        <f t="shared" si="17"/>
        <v>2.3667894900255999</v>
      </c>
      <c r="AM42" s="156">
        <f t="shared" si="17"/>
        <v>1.9850252923809542</v>
      </c>
      <c r="AN42" s="156">
        <f t="shared" si="17"/>
        <v>2.1218182165379122</v>
      </c>
      <c r="AO42" s="156">
        <f t="shared" si="17"/>
        <v>2.7674934000236773</v>
      </c>
      <c r="AP42" s="156">
        <f t="shared" si="17"/>
        <v>2.7712747865947911</v>
      </c>
      <c r="AQ42" s="156">
        <f t="shared" si="17"/>
        <v>2.4218908599994227</v>
      </c>
      <c r="AR42" s="156">
        <f t="shared" si="17"/>
        <v>2.7095293488892769</v>
      </c>
      <c r="AS42" s="156">
        <f t="shared" si="17"/>
        <v>2.4344955587016552</v>
      </c>
      <c r="AT42" s="156">
        <f t="shared" si="17"/>
        <v>2.7397926778672597</v>
      </c>
      <c r="AU42" s="156">
        <f t="shared" si="17"/>
        <v>2.6562253690504329</v>
      </c>
      <c r="AV42" s="156">
        <f t="shared" si="17"/>
        <v>2.7322782009948869</v>
      </c>
      <c r="AW42" s="156">
        <f t="shared" si="17"/>
        <v>2.81844658677681</v>
      </c>
      <c r="AX42" s="156">
        <f t="shared" si="17"/>
        <v>2.8020537289673602</v>
      </c>
      <c r="AY42" s="303">
        <f>IF(AH42="","",(AH42/P42)*10)</f>
        <v>2.6119383100707285</v>
      </c>
      <c r="AZ42" s="61">
        <f t="shared" si="21"/>
        <v>-6.7848598665770338E-2</v>
      </c>
      <c r="BC42" s="105"/>
    </row>
    <row r="43" spans="1:55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O43" si="30">SUM(E32:E34)</f>
        <v>452362.07000000007</v>
      </c>
      <c r="F43" s="154">
        <f t="shared" si="30"/>
        <v>346745.78999999992</v>
      </c>
      <c r="G43" s="154">
        <f t="shared" si="30"/>
        <v>356512.32999999996</v>
      </c>
      <c r="H43" s="154">
        <f t="shared" si="30"/>
        <v>427716.65999999992</v>
      </c>
      <c r="I43" s="154">
        <f t="shared" si="30"/>
        <v>426590.23</v>
      </c>
      <c r="J43" s="154">
        <f t="shared" si="30"/>
        <v>454858.03</v>
      </c>
      <c r="K43" s="154">
        <f t="shared" si="30"/>
        <v>390784.71999999991</v>
      </c>
      <c r="L43" s="154">
        <f t="shared" si="30"/>
        <v>348578.50999999989</v>
      </c>
      <c r="M43" s="154">
        <f t="shared" si="30"/>
        <v>402799.82999999984</v>
      </c>
      <c r="N43" s="154">
        <f t="shared" si="30"/>
        <v>382135.83999999973</v>
      </c>
      <c r="O43" s="154">
        <f t="shared" si="30"/>
        <v>373424.62</v>
      </c>
      <c r="P43" s="154">
        <f>IF(P34="","",SUM(P32:P34))</f>
        <v>453440.48999999987</v>
      </c>
      <c r="Q43" s="52">
        <f t="shared" si="22"/>
        <v>0.21427582894775357</v>
      </c>
      <c r="S43" s="109" t="s">
        <v>86</v>
      </c>
      <c r="T43" s="19">
        <f>SUM(T32:T34)</f>
        <v>86998.260999999969</v>
      </c>
      <c r="U43" s="154">
        <f>SUM(U32:U34)</f>
        <v>91054.148000000016</v>
      </c>
      <c r="V43" s="154">
        <f>SUM(V32:V34)</f>
        <v>86989.97</v>
      </c>
      <c r="W43" s="154">
        <f t="shared" ref="W43:AG43" si="31">SUM(W32:W34)</f>
        <v>94857.412999999986</v>
      </c>
      <c r="X43" s="154">
        <f t="shared" si="31"/>
        <v>91989.164000000033</v>
      </c>
      <c r="Y43" s="154">
        <f t="shared" si="31"/>
        <v>97881.056000000011</v>
      </c>
      <c r="Z43" s="154">
        <f t="shared" si="31"/>
        <v>97771.116999999969</v>
      </c>
      <c r="AA43" s="154">
        <f t="shared" si="31"/>
        <v>103996.73799999995</v>
      </c>
      <c r="AB43" s="154">
        <f t="shared" si="31"/>
        <v>107258.03199999998</v>
      </c>
      <c r="AC43" s="154">
        <f t="shared" si="31"/>
        <v>100592.079</v>
      </c>
      <c r="AD43" s="154">
        <f t="shared" si="31"/>
        <v>90380.885999999999</v>
      </c>
      <c r="AE43" s="154">
        <f t="shared" si="31"/>
        <v>108425.69100000005</v>
      </c>
      <c r="AF43" s="154">
        <f t="shared" si="31"/>
        <v>101593.97399999999</v>
      </c>
      <c r="AG43" s="154">
        <f t="shared" si="31"/>
        <v>100442.45000000003</v>
      </c>
      <c r="AH43" s="154">
        <f>IF(AH34="","",SUM(AH32:AH34))</f>
        <v>107456.50200000001</v>
      </c>
      <c r="AI43" s="52">
        <f t="shared" si="23"/>
        <v>6.9831550305672355E-2</v>
      </c>
      <c r="AK43" s="198">
        <f t="shared" si="17"/>
        <v>2.2750732862824821</v>
      </c>
      <c r="AL43" s="157">
        <f t="shared" si="17"/>
        <v>1.9521934010893327</v>
      </c>
      <c r="AM43" s="157">
        <f t="shared" si="17"/>
        <v>2.0898434558003469</v>
      </c>
      <c r="AN43" s="157">
        <f t="shared" si="17"/>
        <v>2.0969356029341712</v>
      </c>
      <c r="AO43" s="157">
        <f t="shared" si="17"/>
        <v>2.6529280715996597</v>
      </c>
      <c r="AP43" s="157">
        <f t="shared" si="17"/>
        <v>2.7455167118623924</v>
      </c>
      <c r="AQ43" s="157">
        <f t="shared" si="17"/>
        <v>2.2858851698692302</v>
      </c>
      <c r="AR43" s="157">
        <f t="shared" si="17"/>
        <v>2.4378602857360319</v>
      </c>
      <c r="AS43" s="157">
        <f t="shared" si="17"/>
        <v>2.3580551496474618</v>
      </c>
      <c r="AT43" s="157">
        <f t="shared" si="17"/>
        <v>2.5741047142273121</v>
      </c>
      <c r="AU43" s="157">
        <f t="shared" si="17"/>
        <v>2.5928415954270969</v>
      </c>
      <c r="AV43" s="157">
        <f t="shared" si="17"/>
        <v>2.6918008133220934</v>
      </c>
      <c r="AW43" s="157">
        <f t="shared" si="17"/>
        <v>2.6585827176011563</v>
      </c>
      <c r="AX43" s="157">
        <f t="shared" si="17"/>
        <v>2.6897650722654554</v>
      </c>
      <c r="AY43" s="303">
        <f t="shared" ref="AY43:AY45" si="32">IF(AH43="","",(AH43/P43)*10)</f>
        <v>2.3698038523202909</v>
      </c>
      <c r="AZ43" s="52">
        <f>IF(AY43="","",(AY43-AX43)/AX43)</f>
        <v>-0.11895508022032461</v>
      </c>
      <c r="BC43" s="105"/>
    </row>
    <row r="44" spans="1:55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O44" si="33">SUM(E35:E37)</f>
        <v>380039.47999999986</v>
      </c>
      <c r="F44" s="154">
        <f t="shared" si="33"/>
        <v>326934.71000000002</v>
      </c>
      <c r="G44" s="154">
        <f t="shared" si="33"/>
        <v>312275.05999999988</v>
      </c>
      <c r="H44" s="154">
        <f t="shared" si="33"/>
        <v>397927.66000000009</v>
      </c>
      <c r="I44" s="154">
        <f t="shared" si="33"/>
        <v>401306.53999999992</v>
      </c>
      <c r="J44" s="154">
        <f t="shared" si="33"/>
        <v>370175.25</v>
      </c>
      <c r="K44" s="154">
        <f t="shared" si="33"/>
        <v>378308.29999999981</v>
      </c>
      <c r="L44" s="154">
        <f t="shared" si="33"/>
        <v>363918.54</v>
      </c>
      <c r="M44" s="154">
        <f t="shared" si="33"/>
        <v>337143.84999999986</v>
      </c>
      <c r="N44" s="154">
        <f t="shared" si="33"/>
        <v>356836.42999999993</v>
      </c>
      <c r="O44" s="154">
        <f t="shared" si="33"/>
        <v>341381.2899999998</v>
      </c>
      <c r="P44" s="154">
        <f>IF(P35="","",SUM(P35:P37))</f>
        <v>358962.32999999955</v>
      </c>
      <c r="Q44" s="52">
        <f t="shared" si="22"/>
        <v>5.1499717515273775E-2</v>
      </c>
      <c r="S44" s="109" t="s">
        <v>87</v>
      </c>
      <c r="T44" s="19">
        <f>SUM(T35:T37)</f>
        <v>91499.962999999989</v>
      </c>
      <c r="U44" s="154">
        <f>SUM(U35:U37)</f>
        <v>94301.094000000012</v>
      </c>
      <c r="V44" s="154">
        <f>SUM(V35:V37)</f>
        <v>95143.493000000002</v>
      </c>
      <c r="W44" s="154">
        <f t="shared" ref="W44:AH44" si="34">SUM(W35:W37)</f>
        <v>95010.713999999993</v>
      </c>
      <c r="X44" s="154">
        <f t="shared" si="34"/>
        <v>96933.330000000016</v>
      </c>
      <c r="Y44" s="154">
        <f t="shared" si="34"/>
        <v>97029.099999999919</v>
      </c>
      <c r="Z44" s="154">
        <f t="shared" si="34"/>
        <v>103464.25199999993</v>
      </c>
      <c r="AA44" s="154">
        <f t="shared" si="34"/>
        <v>101256.62400000007</v>
      </c>
      <c r="AB44" s="154">
        <f t="shared" si="34"/>
        <v>103099.24100000001</v>
      </c>
      <c r="AC44" s="154">
        <f t="shared" si="34"/>
        <v>114633.18400000001</v>
      </c>
      <c r="AD44" s="154">
        <f t="shared" si="34"/>
        <v>101186.17999999993</v>
      </c>
      <c r="AE44" s="154">
        <f t="shared" si="34"/>
        <v>99045.043999999994</v>
      </c>
      <c r="AF44" s="154">
        <f t="shared" si="34"/>
        <v>99499.376000000018</v>
      </c>
      <c r="AG44" s="154">
        <f t="shared" si="34"/>
        <v>95205.425999999949</v>
      </c>
      <c r="AH44" s="154">
        <f t="shared" si="34"/>
        <v>96014.319000000003</v>
      </c>
      <c r="AI44" s="52">
        <f t="shared" si="23"/>
        <v>8.4962909571987526E-3</v>
      </c>
      <c r="AK44" s="198">
        <f t="shared" si="17"/>
        <v>2.613554504687233</v>
      </c>
      <c r="AL44" s="157">
        <f t="shared" si="17"/>
        <v>2.3424497621770386</v>
      </c>
      <c r="AM44" s="157">
        <f t="shared" si="17"/>
        <v>2.1934914163029777</v>
      </c>
      <c r="AN44" s="157">
        <f t="shared" si="17"/>
        <v>2.5000222082189993</v>
      </c>
      <c r="AO44" s="157">
        <f t="shared" si="17"/>
        <v>2.9649140037776966</v>
      </c>
      <c r="AP44" s="157">
        <f t="shared" si="17"/>
        <v>3.1071677642140223</v>
      </c>
      <c r="AQ44" s="157">
        <f t="shared" si="17"/>
        <v>2.6000769084511473</v>
      </c>
      <c r="AR44" s="157">
        <f t="shared" si="17"/>
        <v>2.5231740305054604</v>
      </c>
      <c r="AS44" s="157">
        <f t="shared" si="17"/>
        <v>2.7851467919586739</v>
      </c>
      <c r="AT44" s="157">
        <f t="shared" si="17"/>
        <v>3.0301524973150222</v>
      </c>
      <c r="AU44" s="157">
        <f t="shared" si="17"/>
        <v>2.780462352921067</v>
      </c>
      <c r="AV44" s="157">
        <f t="shared" si="17"/>
        <v>2.9377680773355359</v>
      </c>
      <c r="AW44" s="157">
        <f t="shared" si="17"/>
        <v>2.7883749425472066</v>
      </c>
      <c r="AX44" s="157">
        <f t="shared" si="17"/>
        <v>2.788829639726301</v>
      </c>
      <c r="AY44" s="303">
        <f t="shared" si="32"/>
        <v>2.6747742304881998</v>
      </c>
      <c r="AZ44" s="52">
        <f>IF(AY44="","",(AY44-AX44)/AX44)</f>
        <v>-4.089723072840503E-2</v>
      </c>
      <c r="BC44" s="105"/>
    </row>
    <row r="45" spans="1:55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O45" si="35">IF(E40="","",SUM(E38:E40))</f>
        <v>407657.96999999974</v>
      </c>
      <c r="F45" s="155">
        <f t="shared" si="35"/>
        <v>389896.20999999979</v>
      </c>
      <c r="G45" s="155">
        <f t="shared" si="35"/>
        <v>414494.53</v>
      </c>
      <c r="H45" s="155">
        <f t="shared" si="35"/>
        <v>445352.96000000014</v>
      </c>
      <c r="I45" s="155">
        <f t="shared" si="35"/>
        <v>520911.64999999973</v>
      </c>
      <c r="J45" s="155">
        <f t="shared" si="35"/>
        <v>447178.6</v>
      </c>
      <c r="K45" s="155">
        <f t="shared" si="35"/>
        <v>436294.14999999967</v>
      </c>
      <c r="L45" s="155">
        <f t="shared" si="35"/>
        <v>375280.25999999972</v>
      </c>
      <c r="M45" s="155">
        <f t="shared" si="35"/>
        <v>397265.69</v>
      </c>
      <c r="N45" s="155">
        <f t="shared" si="35"/>
        <v>385842.90000000014</v>
      </c>
      <c r="O45" s="155">
        <f t="shared" si="35"/>
        <v>363345.98999999987</v>
      </c>
      <c r="P45" s="155">
        <f>IF(P40="","""",SUM(P38:P40))</f>
        <v>362529.89999999967</v>
      </c>
      <c r="Q45" s="55">
        <f t="shared" si="22"/>
        <v>-2.246041025525562E-3</v>
      </c>
      <c r="S45" s="110" t="s">
        <v>88</v>
      </c>
      <c r="T45" s="21">
        <f>SUM(T38:T40)</f>
        <v>125441.85800000001</v>
      </c>
      <c r="U45" s="155">
        <f>SUM(U38:U40)</f>
        <v>126865.47399999999</v>
      </c>
      <c r="V45" s="155">
        <f>IF(V40="","",SUM(V38:V40))</f>
        <v>137614.27400000003</v>
      </c>
      <c r="W45" s="155">
        <f t="shared" ref="W45:AG45" si="36">IF(W40="","",SUM(W38:W40))</f>
        <v>133283.21699999986</v>
      </c>
      <c r="X45" s="155">
        <f t="shared" si="36"/>
        <v>129217.92900000005</v>
      </c>
      <c r="Y45" s="155">
        <f t="shared" si="36"/>
        <v>138507.0309999999</v>
      </c>
      <c r="Z45" s="155">
        <f t="shared" si="36"/>
        <v>139017.64100000003</v>
      </c>
      <c r="AA45" s="155">
        <f t="shared" si="36"/>
        <v>147745.076</v>
      </c>
      <c r="AB45" s="155">
        <f t="shared" si="36"/>
        <v>144201.65400000001</v>
      </c>
      <c r="AC45" s="155">
        <f t="shared" si="36"/>
        <v>140364.57099999997</v>
      </c>
      <c r="AD45" s="155">
        <f t="shared" si="36"/>
        <v>116333.356</v>
      </c>
      <c r="AE45" s="155">
        <f t="shared" si="36"/>
        <v>120666.09900000007</v>
      </c>
      <c r="AF45" s="155">
        <f t="shared" si="36"/>
        <v>120177.06299999999</v>
      </c>
      <c r="AG45" s="155">
        <f t="shared" si="36"/>
        <v>115007.01299999995</v>
      </c>
      <c r="AH45" s="155">
        <f>IF(AH40="","",SUM(AH38:AH40))</f>
        <v>114583.71000000002</v>
      </c>
      <c r="AI45" s="55">
        <f t="shared" si="23"/>
        <v>-3.6806711952420443E-3</v>
      </c>
      <c r="AK45" s="200">
        <f t="shared" ref="AK45:AL45" si="37">(T45/B45)*10</f>
        <v>2.9376034082439215</v>
      </c>
      <c r="AL45" s="158">
        <f t="shared" si="37"/>
        <v>2.642822586054681</v>
      </c>
      <c r="AM45" s="158">
        <f t="shared" ref="AM45:AX45" si="38">IF(V40="","",(V45/D45)*10)</f>
        <v>2.3651800960558829</v>
      </c>
      <c r="AN45" s="158">
        <f t="shared" si="38"/>
        <v>3.2694863539648189</v>
      </c>
      <c r="AO45" s="158">
        <f t="shared" si="38"/>
        <v>3.3141622228130947</v>
      </c>
      <c r="AP45" s="158">
        <f t="shared" si="38"/>
        <v>3.3415888745262787</v>
      </c>
      <c r="AQ45" s="158">
        <f t="shared" si="38"/>
        <v>3.1215160442629593</v>
      </c>
      <c r="AR45" s="158">
        <f t="shared" si="38"/>
        <v>2.8362789736032989</v>
      </c>
      <c r="AS45" s="158">
        <f t="shared" si="38"/>
        <v>3.2246993483140747</v>
      </c>
      <c r="AT45" s="158">
        <f t="shared" si="38"/>
        <v>3.2172003910664415</v>
      </c>
      <c r="AU45" s="158">
        <f t="shared" si="38"/>
        <v>3.0999060808580792</v>
      </c>
      <c r="AV45" s="158">
        <f t="shared" si="38"/>
        <v>3.0374155643795984</v>
      </c>
      <c r="AW45" s="158">
        <f t="shared" si="38"/>
        <v>3.1146630662375792</v>
      </c>
      <c r="AX45" s="158">
        <f t="shared" si="38"/>
        <v>3.1652203730114099</v>
      </c>
      <c r="AY45" s="304">
        <f t="shared" si="32"/>
        <v>3.1606692303172821</v>
      </c>
      <c r="AZ45" s="55">
        <f>IF(AY45="","",(AY45-AX45)/AX45)</f>
        <v>-1.4378596615052853E-3</v>
      </c>
      <c r="BC45" s="105"/>
    </row>
    <row r="46" spans="1:55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BC46" s="105"/>
    </row>
    <row r="47" spans="1:55" ht="15.75" thickBot="1" x14ac:dyDescent="0.3">
      <c r="Q47" s="107" t="s">
        <v>1</v>
      </c>
      <c r="AI47" s="289">
        <v>1000</v>
      </c>
      <c r="AZ47" s="289" t="s">
        <v>47</v>
      </c>
      <c r="BC47" s="105"/>
    </row>
    <row r="48" spans="1:55" ht="20.100000000000001" customHeight="1" x14ac:dyDescent="0.25">
      <c r="A48" s="347" t="s">
        <v>15</v>
      </c>
      <c r="B48" s="349" t="s">
        <v>72</v>
      </c>
      <c r="C48" s="343"/>
      <c r="D48" s="343"/>
      <c r="E48" s="343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4"/>
      <c r="Q48" s="345" t="s">
        <v>146</v>
      </c>
      <c r="S48" s="350" t="s">
        <v>3</v>
      </c>
      <c r="T48" s="342" t="s">
        <v>72</v>
      </c>
      <c r="U48" s="343"/>
      <c r="V48" s="343"/>
      <c r="W48" s="343"/>
      <c r="X48" s="343"/>
      <c r="Y48" s="343"/>
      <c r="Z48" s="343"/>
      <c r="AA48" s="343"/>
      <c r="AB48" s="343"/>
      <c r="AC48" s="343"/>
      <c r="AD48" s="343"/>
      <c r="AE48" s="343"/>
      <c r="AF48" s="343"/>
      <c r="AG48" s="343"/>
      <c r="AH48" s="344"/>
      <c r="AI48" s="345" t="s">
        <v>146</v>
      </c>
      <c r="AK48" s="342" t="s">
        <v>72</v>
      </c>
      <c r="AL48" s="343"/>
      <c r="AM48" s="343"/>
      <c r="AN48" s="343"/>
      <c r="AO48" s="343"/>
      <c r="AP48" s="343"/>
      <c r="AQ48" s="343"/>
      <c r="AR48" s="343"/>
      <c r="AS48" s="343"/>
      <c r="AT48" s="343"/>
      <c r="AU48" s="343"/>
      <c r="AV48" s="343"/>
      <c r="AW48" s="343"/>
      <c r="AX48" s="343"/>
      <c r="AY48" s="344"/>
      <c r="AZ48" s="345" t="str">
        <f>AI48</f>
        <v>D       2024/2023</v>
      </c>
      <c r="BC48" s="105"/>
    </row>
    <row r="49" spans="1:55" ht="20.100000000000001" customHeight="1" thickBot="1" x14ac:dyDescent="0.3">
      <c r="A49" s="348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133">
        <v>2024</v>
      </c>
      <c r="Q49" s="346"/>
      <c r="S49" s="351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46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2017</v>
      </c>
      <c r="AR49" s="135">
        <v>2017</v>
      </c>
      <c r="AS49" s="135">
        <v>2018</v>
      </c>
      <c r="AT49" s="135">
        <v>2019</v>
      </c>
      <c r="AU49" s="135">
        <v>2020</v>
      </c>
      <c r="AV49" s="135">
        <v>2021</v>
      </c>
      <c r="AW49" s="135">
        <v>2022</v>
      </c>
      <c r="AX49" s="135">
        <v>2023</v>
      </c>
      <c r="AY49" s="133">
        <v>2024</v>
      </c>
      <c r="AZ49" s="346"/>
      <c r="BC49" s="105"/>
    </row>
    <row r="50" spans="1:55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0"/>
      <c r="Q50" s="292"/>
      <c r="S50" s="291"/>
      <c r="T50" s="293">
        <v>2010</v>
      </c>
      <c r="U50" s="293">
        <v>2011</v>
      </c>
      <c r="V50" s="293">
        <v>2012</v>
      </c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2"/>
      <c r="BC50" s="105"/>
    </row>
    <row r="51" spans="1:55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128442.52999999994</v>
      </c>
      <c r="O51" s="204">
        <v>136111.58999999985</v>
      </c>
      <c r="P51" s="112">
        <v>119253.16999999997</v>
      </c>
      <c r="Q51" s="61">
        <f>IF(P51="","",(P51-O51)/O51)</f>
        <v>-0.12385734381620184</v>
      </c>
      <c r="S51" s="109" t="s">
        <v>73</v>
      </c>
      <c r="T51" s="115">
        <v>14178.058999999999</v>
      </c>
      <c r="U51" s="153">
        <v>16344.844999999999</v>
      </c>
      <c r="V51" s="153">
        <v>18481.169000000002</v>
      </c>
      <c r="W51" s="153">
        <v>20000.632999999987</v>
      </c>
      <c r="X51" s="153">
        <v>18045.733999999989</v>
      </c>
      <c r="Y51" s="153">
        <v>19063.57499999999</v>
      </c>
      <c r="Z51" s="153">
        <v>17884.870999999992</v>
      </c>
      <c r="AA51" s="153">
        <v>22256.164000000001</v>
      </c>
      <c r="AB51" s="153">
        <v>22751.996999999999</v>
      </c>
      <c r="AC51" s="153">
        <v>25859.545000000013</v>
      </c>
      <c r="AD51" s="153">
        <v>35304.031000000017</v>
      </c>
      <c r="AE51" s="153">
        <v>29875.058000000012</v>
      </c>
      <c r="AF51" s="153">
        <v>35625.285999999986</v>
      </c>
      <c r="AG51" s="153">
        <v>34919.174000000014</v>
      </c>
      <c r="AH51" s="112">
        <v>35230.383999999976</v>
      </c>
      <c r="AI51" s="61">
        <f>(AH51-AG51)/AG51</f>
        <v>8.9122955772081725E-3</v>
      </c>
      <c r="AK51" s="197">
        <f t="shared" ref="AK51:AX66" si="39">(T51/B51)*10</f>
        <v>1.8403950095881081</v>
      </c>
      <c r="AL51" s="156">
        <f t="shared" si="39"/>
        <v>2.1615227579625658</v>
      </c>
      <c r="AM51" s="156">
        <f t="shared" si="39"/>
        <v>1.6233752122420044</v>
      </c>
      <c r="AN51" s="156">
        <f t="shared" si="39"/>
        <v>2.1365698136809841</v>
      </c>
      <c r="AO51" s="156">
        <f t="shared" si="39"/>
        <v>1.9118665881821473</v>
      </c>
      <c r="AP51" s="156">
        <f t="shared" si="39"/>
        <v>2.084887683249244</v>
      </c>
      <c r="AQ51" s="156">
        <f t="shared" si="39"/>
        <v>2.5496644283820684</v>
      </c>
      <c r="AR51" s="156">
        <f t="shared" si="39"/>
        <v>2.3022728777371348</v>
      </c>
      <c r="AS51" s="156">
        <f t="shared" si="39"/>
        <v>2.6245023255663726</v>
      </c>
      <c r="AT51" s="156">
        <f t="shared" si="39"/>
        <v>2.5168305052232003</v>
      </c>
      <c r="AU51" s="156">
        <f t="shared" si="39"/>
        <v>2.5770024051709339</v>
      </c>
      <c r="AV51" s="156">
        <f t="shared" si="39"/>
        <v>2.4558880613738214</v>
      </c>
      <c r="AW51" s="156">
        <f t="shared" si="39"/>
        <v>2.7736362714125922</v>
      </c>
      <c r="AX51" s="156">
        <f t="shared" si="39"/>
        <v>2.5654813083882164</v>
      </c>
      <c r="AY51" s="156">
        <f>(AH51/P51)*10</f>
        <v>2.9542513628778155</v>
      </c>
      <c r="AZ51" s="61">
        <f t="shared" ref="AZ51:AZ67" si="40">IF(AY51="","",(AY51-AX51)/AX51)</f>
        <v>0.15153883726163139</v>
      </c>
      <c r="BC51" s="105"/>
    </row>
    <row r="52" spans="1:55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138621.97000000006</v>
      </c>
      <c r="O52" s="202">
        <v>126774.69999999991</v>
      </c>
      <c r="P52" s="119">
        <v>144589.47999999986</v>
      </c>
      <c r="Q52" s="52">
        <f t="shared" ref="Q52:Q67" si="41">IF(P52="","",(P52-O52)/O52)</f>
        <v>0.14052314854620021</v>
      </c>
      <c r="S52" s="109" t="s">
        <v>74</v>
      </c>
      <c r="T52" s="117">
        <v>14439.179</v>
      </c>
      <c r="U52" s="154">
        <v>17444.693999999992</v>
      </c>
      <c r="V52" s="154">
        <v>20090.994000000017</v>
      </c>
      <c r="W52" s="154">
        <v>22514.599000000009</v>
      </c>
      <c r="X52" s="154">
        <v>22065.344000000008</v>
      </c>
      <c r="Y52" s="154">
        <v>19101.218999999997</v>
      </c>
      <c r="Z52" s="154">
        <v>19254.929999999989</v>
      </c>
      <c r="AA52" s="154">
        <v>22517.317999999988</v>
      </c>
      <c r="AB52" s="154">
        <v>25713.953000000001</v>
      </c>
      <c r="AC52" s="154">
        <v>28323.108</v>
      </c>
      <c r="AD52" s="154">
        <v>28077.08600000001</v>
      </c>
      <c r="AE52" s="154">
        <v>31587.514000000025</v>
      </c>
      <c r="AF52" s="154">
        <v>37504.74399999997</v>
      </c>
      <c r="AG52" s="154">
        <v>37660.417000000038</v>
      </c>
      <c r="AH52" s="119">
        <v>39678.908000000025</v>
      </c>
      <c r="AI52" s="52">
        <f>IF(AH52="","",(AH52-AG52)/AG52)</f>
        <v>5.3597149495184432E-2</v>
      </c>
      <c r="AK52" s="198">
        <f t="shared" si="39"/>
        <v>1.9828769390109828</v>
      </c>
      <c r="AL52" s="157">
        <f t="shared" si="39"/>
        <v>1.9988227993313985</v>
      </c>
      <c r="AM52" s="157">
        <f t="shared" si="39"/>
        <v>1.9749874173279136</v>
      </c>
      <c r="AN52" s="157">
        <f t="shared" si="39"/>
        <v>2.0345965286625685</v>
      </c>
      <c r="AO52" s="157">
        <f t="shared" si="39"/>
        <v>2.0060953800975545</v>
      </c>
      <c r="AP52" s="157">
        <f t="shared" si="39"/>
        <v>2.0568406639230217</v>
      </c>
      <c r="AQ52" s="157">
        <f t="shared" si="39"/>
        <v>2.6533769046368283</v>
      </c>
      <c r="AR52" s="157">
        <f t="shared" si="39"/>
        <v>2.647838667682183</v>
      </c>
      <c r="AS52" s="157">
        <f t="shared" si="39"/>
        <v>2.631341738074287</v>
      </c>
      <c r="AT52" s="157">
        <f t="shared" si="39"/>
        <v>2.536018842558001</v>
      </c>
      <c r="AU52" s="157">
        <f t="shared" si="39"/>
        <v>2.4832292547690611</v>
      </c>
      <c r="AV52" s="157">
        <f t="shared" si="39"/>
        <v>2.5417049850064632</v>
      </c>
      <c r="AW52" s="157">
        <f t="shared" si="39"/>
        <v>2.7055411202134811</v>
      </c>
      <c r="AX52" s="157">
        <f t="shared" si="39"/>
        <v>2.9706571579345145</v>
      </c>
      <c r="AY52" s="157">
        <f>IF(AH52="","",(AH52/P52)*10)</f>
        <v>2.7442458469316069</v>
      </c>
      <c r="AZ52" s="52">
        <f t="shared" si="40"/>
        <v>-7.6215900713473922E-2</v>
      </c>
      <c r="BC52" s="105"/>
    </row>
    <row r="53" spans="1:55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144711.76999999996</v>
      </c>
      <c r="O53" s="202">
        <v>149915.40000000005</v>
      </c>
      <c r="P53" s="119">
        <v>147712.29000000021</v>
      </c>
      <c r="Q53" s="52">
        <f t="shared" si="41"/>
        <v>-1.4695688368238619E-2</v>
      </c>
      <c r="S53" s="109" t="s">
        <v>75</v>
      </c>
      <c r="T53" s="117">
        <v>16992.152000000002</v>
      </c>
      <c r="U53" s="154">
        <v>19273.382000000009</v>
      </c>
      <c r="V53" s="154">
        <v>22749.488000000016</v>
      </c>
      <c r="W53" s="154">
        <v>20836.083999999995</v>
      </c>
      <c r="X53" s="154">
        <v>21337.534000000003</v>
      </c>
      <c r="Y53" s="154">
        <v>27425.90399999998</v>
      </c>
      <c r="Z53" s="154">
        <v>21464.642000000003</v>
      </c>
      <c r="AA53" s="154">
        <v>29322.409999999974</v>
      </c>
      <c r="AB53" s="154">
        <v>27877.649000000001</v>
      </c>
      <c r="AC53" s="154">
        <v>26138.823000000029</v>
      </c>
      <c r="AD53" s="154">
        <v>35987.321000000011</v>
      </c>
      <c r="AE53" s="154">
        <v>45543.809999999983</v>
      </c>
      <c r="AF53" s="154">
        <v>41236.967000000033</v>
      </c>
      <c r="AG53" s="154">
        <v>43705.950000000055</v>
      </c>
      <c r="AH53" s="119">
        <v>41624.986000000041</v>
      </c>
      <c r="AI53" s="52">
        <f t="shared" ref="AI53:AI67" si="42">IF(AH53="","",(AH53-AG53)/AG53)</f>
        <v>-4.7612830747301271E-2</v>
      </c>
      <c r="AK53" s="198">
        <f t="shared" si="39"/>
        <v>2.0077226683000542</v>
      </c>
      <c r="AL53" s="157">
        <f t="shared" si="39"/>
        <v>1.8315235126543004</v>
      </c>
      <c r="AM53" s="157">
        <f t="shared" si="39"/>
        <v>1.8119557041330736</v>
      </c>
      <c r="AN53" s="157">
        <f t="shared" si="39"/>
        <v>2.0167206334389824</v>
      </c>
      <c r="AO53" s="157">
        <f t="shared" si="39"/>
        <v>1.9826132412987234</v>
      </c>
      <c r="AP53" s="157">
        <f t="shared" si="39"/>
        <v>2.113228319300315</v>
      </c>
      <c r="AQ53" s="157">
        <f t="shared" si="39"/>
        <v>2.602660007755369</v>
      </c>
      <c r="AR53" s="157">
        <f t="shared" si="39"/>
        <v>2.6739934021991134</v>
      </c>
      <c r="AS53" s="157">
        <f t="shared" si="39"/>
        <v>2.617554001228326</v>
      </c>
      <c r="AT53" s="157">
        <f t="shared" si="39"/>
        <v>2.609925131515602</v>
      </c>
      <c r="AU53" s="157">
        <f t="shared" si="39"/>
        <v>2.6161012043466729</v>
      </c>
      <c r="AV53" s="157">
        <f t="shared" si="39"/>
        <v>2.8377757985763976</v>
      </c>
      <c r="AW53" s="157">
        <f t="shared" si="39"/>
        <v>2.8495931602522755</v>
      </c>
      <c r="AX53" s="157">
        <f t="shared" si="39"/>
        <v>2.915374271088897</v>
      </c>
      <c r="AY53" s="157">
        <f t="shared" ref="AY53:AY63" si="43">IF(AH53="","",(AH53/P53)*10)</f>
        <v>2.8179771635792781</v>
      </c>
      <c r="AZ53" s="52">
        <f t="shared" si="40"/>
        <v>-3.3408097366943203E-2</v>
      </c>
      <c r="BC53" s="105"/>
    </row>
    <row r="54" spans="1:55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130093.26000000001</v>
      </c>
      <c r="O54" s="202">
        <v>125652.07</v>
      </c>
      <c r="P54" s="119">
        <v>176633.76999999993</v>
      </c>
      <c r="Q54" s="52">
        <f t="shared" si="41"/>
        <v>0.40573704834309471</v>
      </c>
      <c r="S54" s="109" t="s">
        <v>76</v>
      </c>
      <c r="T54" s="117">
        <v>16453.240000000009</v>
      </c>
      <c r="U54" s="154">
        <v>17348.706999999995</v>
      </c>
      <c r="V54" s="154">
        <v>21481.076000000001</v>
      </c>
      <c r="W54" s="154">
        <v>23047.187999999995</v>
      </c>
      <c r="X54" s="154">
        <v>22346.683000000005</v>
      </c>
      <c r="Y54" s="154">
        <v>26898.605999999982</v>
      </c>
      <c r="Z54" s="154">
        <v>21576.277000000009</v>
      </c>
      <c r="AA54" s="154">
        <v>21389.478000000017</v>
      </c>
      <c r="AB54" s="154">
        <v>27604.588</v>
      </c>
      <c r="AC54" s="154">
        <v>27317.737999999994</v>
      </c>
      <c r="AD54" s="154">
        <v>32348.051999999996</v>
      </c>
      <c r="AE54" s="154">
        <v>41453.064999999973</v>
      </c>
      <c r="AF54" s="154">
        <v>37368.313000000038</v>
      </c>
      <c r="AG54" s="154">
        <v>37613.93</v>
      </c>
      <c r="AH54" s="119">
        <v>47865.241999999991</v>
      </c>
      <c r="AI54" s="52">
        <f t="shared" si="42"/>
        <v>0.27254030621102315</v>
      </c>
      <c r="AK54" s="198">
        <f t="shared" si="39"/>
        <v>1.9069227134443323</v>
      </c>
      <c r="AL54" s="157">
        <f t="shared" si="39"/>
        <v>1.915464103514757</v>
      </c>
      <c r="AM54" s="157">
        <f t="shared" si="39"/>
        <v>1.8761332001822941</v>
      </c>
      <c r="AN54" s="157">
        <f t="shared" si="39"/>
        <v>1.8126793237794652</v>
      </c>
      <c r="AO54" s="157">
        <f t="shared" si="39"/>
        <v>2.2034024597762674</v>
      </c>
      <c r="AP54" s="157">
        <f t="shared" si="39"/>
        <v>1.9447659298682476</v>
      </c>
      <c r="AQ54" s="157">
        <f t="shared" si="39"/>
        <v>2.43607496637682</v>
      </c>
      <c r="AR54" s="157">
        <f t="shared" si="39"/>
        <v>2.3737374992869791</v>
      </c>
      <c r="AS54" s="157">
        <f t="shared" si="39"/>
        <v>2.3781815706915439</v>
      </c>
      <c r="AT54" s="157">
        <f t="shared" si="39"/>
        <v>2.4789600355286541</v>
      </c>
      <c r="AU54" s="157">
        <f t="shared" si="39"/>
        <v>2.7486232264577093</v>
      </c>
      <c r="AV54" s="157">
        <f t="shared" si="39"/>
        <v>2.7144993314116017</v>
      </c>
      <c r="AW54" s="157">
        <f t="shared" si="39"/>
        <v>2.8724249818937606</v>
      </c>
      <c r="AX54" s="157">
        <f t="shared" si="39"/>
        <v>2.9934986347618464</v>
      </c>
      <c r="AY54" s="157">
        <f t="shared" si="43"/>
        <v>2.7098579167505745</v>
      </c>
      <c r="AZ54" s="52">
        <f t="shared" si="40"/>
        <v>-9.4752245655805173E-2</v>
      </c>
      <c r="BC54" s="105"/>
    </row>
    <row r="55" spans="1:55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147343.25999999983</v>
      </c>
      <c r="O55" s="202">
        <v>152996.03000000003</v>
      </c>
      <c r="P55" s="119">
        <v>159111.95000000001</v>
      </c>
      <c r="Q55" s="52">
        <f t="shared" si="41"/>
        <v>3.997437057680505E-2</v>
      </c>
      <c r="S55" s="109" t="s">
        <v>77</v>
      </c>
      <c r="T55" s="117">
        <v>18200.404999999999</v>
      </c>
      <c r="U55" s="154">
        <v>20446.271000000008</v>
      </c>
      <c r="V55" s="154">
        <v>22726.202999999998</v>
      </c>
      <c r="W55" s="154">
        <v>24859.089999999986</v>
      </c>
      <c r="X55" s="154">
        <v>23995.31</v>
      </c>
      <c r="Y55" s="154">
        <v>23727.782000000003</v>
      </c>
      <c r="Z55" s="154">
        <v>22966.652000000002</v>
      </c>
      <c r="AA55" s="154">
        <v>30743.068000000036</v>
      </c>
      <c r="AB55" s="154">
        <v>29718.337</v>
      </c>
      <c r="AC55" s="154">
        <v>31960.788000000026</v>
      </c>
      <c r="AD55" s="154">
        <v>29316.248000000011</v>
      </c>
      <c r="AE55" s="154">
        <v>42035.093000000081</v>
      </c>
      <c r="AF55" s="154">
        <v>42292.585999999959</v>
      </c>
      <c r="AG55" s="154">
        <v>46244.033000000069</v>
      </c>
      <c r="AH55" s="119">
        <v>44660.271000000066</v>
      </c>
      <c r="AI55" s="52">
        <f t="shared" si="42"/>
        <v>-3.4247921239914353E-2</v>
      </c>
      <c r="AK55" s="198">
        <f t="shared" si="39"/>
        <v>1.7520340711061637</v>
      </c>
      <c r="AL55" s="157">
        <f t="shared" si="39"/>
        <v>1.7517428736684229</v>
      </c>
      <c r="AM55" s="157">
        <f t="shared" si="39"/>
        <v>1.726322321385233</v>
      </c>
      <c r="AN55" s="157">
        <f t="shared" si="39"/>
        <v>2.0015272066699175</v>
      </c>
      <c r="AO55" s="157">
        <f t="shared" si="39"/>
        <v>2.0864842867894087</v>
      </c>
      <c r="AP55" s="157">
        <f t="shared" si="39"/>
        <v>2.3291488172697856</v>
      </c>
      <c r="AQ55" s="157">
        <f t="shared" si="39"/>
        <v>2.331685483786639</v>
      </c>
      <c r="AR55" s="157">
        <f t="shared" si="39"/>
        <v>2.4456093561553693</v>
      </c>
      <c r="AS55" s="157">
        <f t="shared" si="39"/>
        <v>2.5166896261109475</v>
      </c>
      <c r="AT55" s="157">
        <f t="shared" si="39"/>
        <v>2.3149959655163963</v>
      </c>
      <c r="AU55" s="157">
        <f t="shared" si="39"/>
        <v>2.5229270215366979</v>
      </c>
      <c r="AV55" s="157">
        <f t="shared" si="39"/>
        <v>2.6525523763560646</v>
      </c>
      <c r="AW55" s="157">
        <f t="shared" si="39"/>
        <v>2.870344120253618</v>
      </c>
      <c r="AX55" s="157">
        <f t="shared" si="39"/>
        <v>3.0225642456212793</v>
      </c>
      <c r="AY55" s="157">
        <f t="shared" si="43"/>
        <v>2.8068458088785952</v>
      </c>
      <c r="AZ55" s="52">
        <f t="shared" si="40"/>
        <v>-7.1369347088383828E-2</v>
      </c>
      <c r="BC55" s="105"/>
    </row>
    <row r="56" spans="1:55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133743.93000000002</v>
      </c>
      <c r="O56" s="202">
        <v>180205.3600000001</v>
      </c>
      <c r="P56" s="119">
        <v>143082.30999999997</v>
      </c>
      <c r="Q56" s="52">
        <f t="shared" si="41"/>
        <v>-0.20600413883360691</v>
      </c>
      <c r="S56" s="109" t="s">
        <v>78</v>
      </c>
      <c r="T56" s="117">
        <v>17415.862000000005</v>
      </c>
      <c r="U56" s="154">
        <v>20004.232999999982</v>
      </c>
      <c r="V56" s="154">
        <v>23077.424999999992</v>
      </c>
      <c r="W56" s="154">
        <v>20396.612000000005</v>
      </c>
      <c r="X56" s="154">
        <v>22655.134000000016</v>
      </c>
      <c r="Y56" s="154">
        <v>25022.574999999983</v>
      </c>
      <c r="Z56" s="154">
        <v>20750.199000000015</v>
      </c>
      <c r="AA56" s="154">
        <v>28108.851999999995</v>
      </c>
      <c r="AB56" s="154">
        <v>27267.624</v>
      </c>
      <c r="AC56" s="154">
        <v>25611.110000000004</v>
      </c>
      <c r="AD56" s="154">
        <v>32107.317999999985</v>
      </c>
      <c r="AE56" s="154">
        <v>37813.970000000023</v>
      </c>
      <c r="AF56" s="154">
        <v>38238.687999999995</v>
      </c>
      <c r="AG56" s="154">
        <v>52513.99399999997</v>
      </c>
      <c r="AH56" s="119">
        <v>40020.670000000064</v>
      </c>
      <c r="AI56" s="52">
        <f t="shared" si="42"/>
        <v>-0.23790466213634243</v>
      </c>
      <c r="AK56" s="198">
        <f t="shared" si="39"/>
        <v>2.1642824699311363</v>
      </c>
      <c r="AL56" s="157">
        <f t="shared" si="39"/>
        <v>1.6258312843389231</v>
      </c>
      <c r="AM56" s="157">
        <f t="shared" si="39"/>
        <v>1.8444156881700937</v>
      </c>
      <c r="AN56" s="157">
        <f t="shared" si="39"/>
        <v>2.2679253964330508</v>
      </c>
      <c r="AO56" s="157">
        <f t="shared" si="39"/>
        <v>1.9775145141985686</v>
      </c>
      <c r="AP56" s="157">
        <f t="shared" si="39"/>
        <v>2.2301042720461464</v>
      </c>
      <c r="AQ56" s="157">
        <f t="shared" si="39"/>
        <v>2.4649217088977964</v>
      </c>
      <c r="AR56" s="157">
        <f t="shared" si="39"/>
        <v>2.2994092133916011</v>
      </c>
      <c r="AS56" s="157">
        <f t="shared" si="39"/>
        <v>2.5374049995421668</v>
      </c>
      <c r="AT56" s="157">
        <f t="shared" si="39"/>
        <v>2.5635245583717103</v>
      </c>
      <c r="AU56" s="157">
        <f t="shared" si="39"/>
        <v>2.3079094660369694</v>
      </c>
      <c r="AV56" s="157">
        <f t="shared" si="39"/>
        <v>2.6287498593130412</v>
      </c>
      <c r="AW56" s="157">
        <f t="shared" si="39"/>
        <v>2.8590970820133661</v>
      </c>
      <c r="AX56" s="157">
        <f t="shared" si="39"/>
        <v>2.9141194246386419</v>
      </c>
      <c r="AY56" s="157">
        <f t="shared" si="43"/>
        <v>2.7970382921550589</v>
      </c>
      <c r="AZ56" s="52">
        <f t="shared" si="40"/>
        <v>-4.0177190918694532E-2</v>
      </c>
      <c r="BC56" s="105"/>
    </row>
    <row r="57" spans="1:55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166050.54000000004</v>
      </c>
      <c r="O57" s="202">
        <v>174761.31999999945</v>
      </c>
      <c r="P57" s="119">
        <v>205744.03000000014</v>
      </c>
      <c r="Q57" s="52">
        <f t="shared" si="41"/>
        <v>0.17728585478755132</v>
      </c>
      <c r="S57" s="109" t="s">
        <v>79</v>
      </c>
      <c r="T57" s="117">
        <v>21585.097000000031</v>
      </c>
      <c r="U57" s="154">
        <v>27388.943999999978</v>
      </c>
      <c r="V57" s="154">
        <v>30041.980000000014</v>
      </c>
      <c r="W57" s="154">
        <v>31158.237999999987</v>
      </c>
      <c r="X57" s="154">
        <v>32854.051000000014</v>
      </c>
      <c r="Y57" s="154">
        <v>32382.404999999973</v>
      </c>
      <c r="Z57" s="154">
        <v>26168.737000000016</v>
      </c>
      <c r="AA57" s="154">
        <v>29583.368000000006</v>
      </c>
      <c r="AB57" s="154">
        <v>33476.61</v>
      </c>
      <c r="AC57" s="154">
        <v>36683.536999999989</v>
      </c>
      <c r="AD57" s="154">
        <v>47305.887999999992</v>
      </c>
      <c r="AE57" s="154">
        <v>47700.946000000025</v>
      </c>
      <c r="AF57" s="154">
        <v>48307.429000000004</v>
      </c>
      <c r="AG57" s="154">
        <v>53523.882000000012</v>
      </c>
      <c r="AH57" s="119">
        <v>57181.989000000023</v>
      </c>
      <c r="AI57" s="52">
        <f t="shared" si="42"/>
        <v>6.8345322934536212E-2</v>
      </c>
      <c r="AK57" s="198">
        <f t="shared" si="39"/>
        <v>1.78028436914874</v>
      </c>
      <c r="AL57" s="157">
        <f t="shared" si="39"/>
        <v>1.8490670998920886</v>
      </c>
      <c r="AM57" s="157">
        <f t="shared" si="39"/>
        <v>2.0713675613226452</v>
      </c>
      <c r="AN57" s="157">
        <f t="shared" si="39"/>
        <v>2.6398668876056313</v>
      </c>
      <c r="AO57" s="157">
        <f t="shared" si="39"/>
        <v>2.1564433770399614</v>
      </c>
      <c r="AP57" s="157">
        <f t="shared" si="39"/>
        <v>2.2613040218962874</v>
      </c>
      <c r="AQ57" s="157">
        <f t="shared" si="39"/>
        <v>2.3003462816760107</v>
      </c>
      <c r="AR57" s="157">
        <f t="shared" si="39"/>
        <v>2.695125703096739</v>
      </c>
      <c r="AS57" s="157">
        <f t="shared" si="39"/>
        <v>2.7967861439132284</v>
      </c>
      <c r="AT57" s="157">
        <f t="shared" si="39"/>
        <v>2.7346902490333531</v>
      </c>
      <c r="AU57" s="157">
        <f t="shared" si="39"/>
        <v>2.5669833050728972</v>
      </c>
      <c r="AV57" s="157">
        <f t="shared" si="39"/>
        <v>2.8743178526367079</v>
      </c>
      <c r="AW57" s="157">
        <f t="shared" si="39"/>
        <v>2.9092003555062207</v>
      </c>
      <c r="AX57" s="157">
        <f t="shared" si="39"/>
        <v>3.0626846947596977</v>
      </c>
      <c r="AY57" s="157">
        <f t="shared" si="43"/>
        <v>2.7792781642315445</v>
      </c>
      <c r="AZ57" s="52">
        <f t="shared" si="40"/>
        <v>-9.2535327261427311E-2</v>
      </c>
      <c r="BC57" s="105"/>
    </row>
    <row r="58" spans="1:55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142573.68000000008</v>
      </c>
      <c r="O58" s="202">
        <v>163701.7399999999</v>
      </c>
      <c r="P58" s="119">
        <v>163396.68999999986</v>
      </c>
      <c r="Q58" s="52">
        <f t="shared" si="41"/>
        <v>-1.8634499547777973E-3</v>
      </c>
      <c r="S58" s="109" t="s">
        <v>80</v>
      </c>
      <c r="T58" s="117">
        <v>17333.093000000012</v>
      </c>
      <c r="U58" s="154">
        <v>19429.269</v>
      </c>
      <c r="V58" s="154">
        <v>22173.393</v>
      </c>
      <c r="W58" s="154">
        <v>23485.576000000015</v>
      </c>
      <c r="X58" s="154">
        <v>20594.052000000025</v>
      </c>
      <c r="Y58" s="154">
        <v>21320.543000000012</v>
      </c>
      <c r="Z58" s="154">
        <v>22518.471000000009</v>
      </c>
      <c r="AA58" s="154">
        <v>23832.374000000018</v>
      </c>
      <c r="AB58" s="154">
        <v>25445.677</v>
      </c>
      <c r="AC58" s="154">
        <v>24566.240999999998</v>
      </c>
      <c r="AD58" s="154">
        <v>31984.679000000015</v>
      </c>
      <c r="AE58" s="154">
        <v>35298.485999999997</v>
      </c>
      <c r="AF58" s="154">
        <v>41256.031000000025</v>
      </c>
      <c r="AG58" s="154">
        <v>40524.563000000016</v>
      </c>
      <c r="AH58" s="119">
        <v>43600.928999999946</v>
      </c>
      <c r="AI58" s="52">
        <f t="shared" si="42"/>
        <v>7.5913613183192813E-2</v>
      </c>
      <c r="AK58" s="198">
        <f t="shared" si="39"/>
        <v>1.6675286305808483</v>
      </c>
      <c r="AL58" s="157">
        <f t="shared" si="39"/>
        <v>1.5335201199016324</v>
      </c>
      <c r="AM58" s="157">
        <f t="shared" si="39"/>
        <v>1.7218122402971472</v>
      </c>
      <c r="AN58" s="157">
        <f t="shared" si="39"/>
        <v>2.1904030522566904</v>
      </c>
      <c r="AO58" s="157">
        <f t="shared" si="39"/>
        <v>2.2098559498187784</v>
      </c>
      <c r="AP58" s="157">
        <f t="shared" si="39"/>
        <v>1.9543144793232015</v>
      </c>
      <c r="AQ58" s="157">
        <f t="shared" si="39"/>
        <v>2.3412179443459293</v>
      </c>
      <c r="AR58" s="157">
        <f t="shared" si="39"/>
        <v>2.250318511572504</v>
      </c>
      <c r="AS58" s="157">
        <f t="shared" si="39"/>
        <v>2.5225098647387783</v>
      </c>
      <c r="AT58" s="157">
        <f t="shared" si="39"/>
        <v>2.5830822495328061</v>
      </c>
      <c r="AU58" s="157">
        <f t="shared" si="39"/>
        <v>2.554902722610267</v>
      </c>
      <c r="AV58" s="157">
        <f t="shared" si="39"/>
        <v>2.4572668535012139</v>
      </c>
      <c r="AW58" s="157">
        <f t="shared" si="39"/>
        <v>2.8936638936443249</v>
      </c>
      <c r="AX58" s="157">
        <f t="shared" si="39"/>
        <v>2.4755120501468122</v>
      </c>
      <c r="AY58" s="157">
        <f t="shared" si="43"/>
        <v>2.6684095620296828</v>
      </c>
      <c r="AZ58" s="52">
        <f t="shared" si="40"/>
        <v>7.7922267383602792E-2</v>
      </c>
      <c r="BC58" s="105"/>
    </row>
    <row r="59" spans="1:55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184209.3899999999</v>
      </c>
      <c r="O59" s="202">
        <v>150651.24999999997</v>
      </c>
      <c r="P59" s="119">
        <v>150523.70999999985</v>
      </c>
      <c r="Q59" s="52">
        <f t="shared" si="41"/>
        <v>-8.4659105052314258E-4</v>
      </c>
      <c r="S59" s="109" t="s">
        <v>81</v>
      </c>
      <c r="T59" s="117">
        <v>27788.44999999999</v>
      </c>
      <c r="U59" s="154">
        <v>28869.683000000026</v>
      </c>
      <c r="V59" s="154">
        <v>26669.555999999982</v>
      </c>
      <c r="W59" s="154">
        <v>36191.052999999971</v>
      </c>
      <c r="X59" s="154">
        <v>36827.313000000016</v>
      </c>
      <c r="Y59" s="154">
        <v>34137.561000000023</v>
      </c>
      <c r="Z59" s="154">
        <v>30078.559999999987</v>
      </c>
      <c r="AA59" s="154">
        <v>32961.33</v>
      </c>
      <c r="AB59" s="154">
        <v>30391.468000000001</v>
      </c>
      <c r="AC59" s="154">
        <v>34622.571999999993</v>
      </c>
      <c r="AD59" s="154">
        <v>49065.408999999992</v>
      </c>
      <c r="AE59" s="154">
        <v>50534.001999999964</v>
      </c>
      <c r="AF59" s="154">
        <v>54674.304000000011</v>
      </c>
      <c r="AG59" s="154">
        <v>44696.856000000109</v>
      </c>
      <c r="AH59" s="119">
        <v>45739.403999999988</v>
      </c>
      <c r="AI59" s="52">
        <f t="shared" si="42"/>
        <v>2.3324862043985293E-2</v>
      </c>
      <c r="AK59" s="198">
        <f t="shared" si="39"/>
        <v>2.0176378539558204</v>
      </c>
      <c r="AL59" s="157">
        <f t="shared" si="39"/>
        <v>2.1322284964573752</v>
      </c>
      <c r="AM59" s="157">
        <f t="shared" si="39"/>
        <v>2.0698124355501131</v>
      </c>
      <c r="AN59" s="157">
        <f t="shared" si="39"/>
        <v>2.4195441735474672</v>
      </c>
      <c r="AO59" s="157">
        <f t="shared" si="39"/>
        <v>2.2147954439362096</v>
      </c>
      <c r="AP59" s="157">
        <f t="shared" si="39"/>
        <v>2.4385642559372496</v>
      </c>
      <c r="AQ59" s="157">
        <f t="shared" si="39"/>
        <v>2.6162790798815738</v>
      </c>
      <c r="AR59" s="157">
        <f t="shared" si="39"/>
        <v>2.741714467283753</v>
      </c>
      <c r="AS59" s="157">
        <f t="shared" si="39"/>
        <v>2.9662199105238427</v>
      </c>
      <c r="AT59" s="157">
        <f t="shared" si="39"/>
        <v>2.6555324622013563</v>
      </c>
      <c r="AU59" s="157">
        <f t="shared" si="39"/>
        <v>2.786435485029668</v>
      </c>
      <c r="AV59" s="157">
        <f t="shared" si="39"/>
        <v>3.3033356079417873</v>
      </c>
      <c r="AW59" s="157">
        <f t="shared" si="39"/>
        <v>2.9680519543547721</v>
      </c>
      <c r="AX59" s="157">
        <f t="shared" si="39"/>
        <v>2.9669090697886751</v>
      </c>
      <c r="AY59" s="157">
        <f t="shared" si="43"/>
        <v>3.0386843375040407</v>
      </c>
      <c r="AZ59" s="52">
        <f t="shared" si="40"/>
        <v>2.4191933769132309E-2</v>
      </c>
      <c r="BC59" s="105"/>
    </row>
    <row r="60" spans="1:55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168976.30000000008</v>
      </c>
      <c r="O60" s="202">
        <v>155563.1700000001</v>
      </c>
      <c r="P60" s="119">
        <v>208210.98000000004</v>
      </c>
      <c r="Q60" s="52">
        <f t="shared" si="41"/>
        <v>0.33843364081613858</v>
      </c>
      <c r="S60" s="109" t="s">
        <v>82</v>
      </c>
      <c r="T60" s="117">
        <v>22777.257000000005</v>
      </c>
      <c r="U60" s="154">
        <v>31524.350999999995</v>
      </c>
      <c r="V60" s="154">
        <v>36803.372000000003</v>
      </c>
      <c r="W60" s="154">
        <v>39015.558000000005</v>
      </c>
      <c r="X60" s="154">
        <v>41900.000000000029</v>
      </c>
      <c r="Y60" s="154">
        <v>32669.316000000006</v>
      </c>
      <c r="Z60" s="154">
        <v>30619.310999999994</v>
      </c>
      <c r="AA60" s="154">
        <v>36041.668000000012</v>
      </c>
      <c r="AB60" s="154">
        <v>37442.144</v>
      </c>
      <c r="AC60" s="154">
        <v>42329.99000000002</v>
      </c>
      <c r="AD60" s="154">
        <v>56468.258000000016</v>
      </c>
      <c r="AE60" s="154">
        <v>50409.224999999999</v>
      </c>
      <c r="AF60" s="154">
        <v>53916.487999999918</v>
      </c>
      <c r="AG60" s="154">
        <v>47790.304000000033</v>
      </c>
      <c r="AH60" s="119">
        <v>64580.803999999967</v>
      </c>
      <c r="AI60" s="52">
        <f t="shared" si="42"/>
        <v>0.3513369573878401</v>
      </c>
      <c r="AK60" s="198">
        <f t="shared" si="39"/>
        <v>2.3647140718469641</v>
      </c>
      <c r="AL60" s="157">
        <f t="shared" si="39"/>
        <v>2.2614935016861302</v>
      </c>
      <c r="AM60" s="157">
        <f t="shared" si="39"/>
        <v>2.5580688905462297</v>
      </c>
      <c r="AN60" s="157">
        <f t="shared" si="39"/>
        <v>2.3603331049966276</v>
      </c>
      <c r="AO60" s="157">
        <f t="shared" si="39"/>
        <v>2.5709811698639262</v>
      </c>
      <c r="AP60" s="157">
        <f t="shared" si="39"/>
        <v>2.426905203187177</v>
      </c>
      <c r="AQ60" s="157">
        <f t="shared" si="39"/>
        <v>2.7569178405590455</v>
      </c>
      <c r="AR60" s="157">
        <f t="shared" si="39"/>
        <v>2.568696662723287</v>
      </c>
      <c r="AS60" s="157">
        <f t="shared" si="39"/>
        <v>2.9967018158701015</v>
      </c>
      <c r="AT60" s="157">
        <f t="shared" si="39"/>
        <v>2.6446157846551293</v>
      </c>
      <c r="AU60" s="157">
        <f t="shared" si="39"/>
        <v>2.8633281235413843</v>
      </c>
      <c r="AV60" s="157">
        <f t="shared" si="39"/>
        <v>3.0177047586960484</v>
      </c>
      <c r="AW60" s="157">
        <f t="shared" si="39"/>
        <v>3.1907721970477452</v>
      </c>
      <c r="AX60" s="157">
        <f t="shared" si="39"/>
        <v>3.0720834500865468</v>
      </c>
      <c r="AY60" s="157">
        <f t="shared" si="43"/>
        <v>3.101700208125429</v>
      </c>
      <c r="AZ60" s="52">
        <f t="shared" si="40"/>
        <v>9.6406098727714676E-3</v>
      </c>
      <c r="BC60" s="105"/>
    </row>
    <row r="61" spans="1:55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150243.57999999996</v>
      </c>
      <c r="P61" s="119">
        <v>179963.08000000028</v>
      </c>
      <c r="Q61" s="52">
        <f t="shared" si="41"/>
        <v>0.19780878490781656</v>
      </c>
      <c r="S61" s="109" t="s">
        <v>83</v>
      </c>
      <c r="T61" s="117">
        <v>25464.052000000007</v>
      </c>
      <c r="U61" s="154">
        <v>29523.48000000001</v>
      </c>
      <c r="V61" s="154">
        <v>31498.723000000002</v>
      </c>
      <c r="W61" s="154">
        <v>30997.326000000052</v>
      </c>
      <c r="X61" s="154">
        <v>32940.034999999967</v>
      </c>
      <c r="Y61" s="154">
        <v>29831.125000000007</v>
      </c>
      <c r="Z61" s="154">
        <v>34519.751000000018</v>
      </c>
      <c r="AA61" s="154">
        <v>30903.571</v>
      </c>
      <c r="AB61" s="154">
        <v>32156.462</v>
      </c>
      <c r="AC61" s="154">
        <v>33336.43499999999</v>
      </c>
      <c r="AD61" s="154">
        <v>49473.65399999998</v>
      </c>
      <c r="AE61" s="154">
        <v>50897.267000000043</v>
      </c>
      <c r="AF61" s="154">
        <v>57319.254999999939</v>
      </c>
      <c r="AG61" s="154">
        <v>45087.424999999996</v>
      </c>
      <c r="AH61" s="119">
        <v>51779.659999999996</v>
      </c>
      <c r="AI61" s="52">
        <f t="shared" si="42"/>
        <v>0.14842797077012052</v>
      </c>
      <c r="AK61" s="198">
        <f t="shared" si="39"/>
        <v>1.9784200067392308</v>
      </c>
      <c r="AL61" s="157">
        <f t="shared" si="39"/>
        <v>1.9672226836151285</v>
      </c>
      <c r="AM61" s="157">
        <f t="shared" ref="AM61:AX63" si="44">IF(V61="","",(V61/D61)*10)</f>
        <v>2.1967931517532344</v>
      </c>
      <c r="AN61" s="157">
        <f t="shared" si="44"/>
        <v>2.3729260081576027</v>
      </c>
      <c r="AO61" s="157">
        <f t="shared" si="44"/>
        <v>2.4758168420606395</v>
      </c>
      <c r="AP61" s="157">
        <f t="shared" si="44"/>
        <v>2.4958910965727048</v>
      </c>
      <c r="AQ61" s="157">
        <f t="shared" si="44"/>
        <v>2.8239750172941114</v>
      </c>
      <c r="AR61" s="157">
        <f t="shared" si="44"/>
        <v>2.95999563618712</v>
      </c>
      <c r="AS61" s="157">
        <f t="shared" si="44"/>
        <v>2.8613877922934243</v>
      </c>
      <c r="AT61" s="157">
        <f t="shared" si="44"/>
        <v>2.7146381384743794</v>
      </c>
      <c r="AU61" s="157">
        <f t="shared" si="44"/>
        <v>2.7936391721613445</v>
      </c>
      <c r="AV61" s="157">
        <f t="shared" si="44"/>
        <v>3.094595117974555</v>
      </c>
      <c r="AW61" s="157">
        <f t="shared" si="44"/>
        <v>2.979497391970241</v>
      </c>
      <c r="AX61" s="157">
        <f t="shared" si="44"/>
        <v>3.0009551822447262</v>
      </c>
      <c r="AY61" s="157">
        <f t="shared" si="43"/>
        <v>2.877237931246782</v>
      </c>
      <c r="AZ61" s="52">
        <f t="shared" si="40"/>
        <v>-4.1225957565085423E-2</v>
      </c>
      <c r="BC61" s="105"/>
    </row>
    <row r="62" spans="1:55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110623.54999999997</v>
      </c>
      <c r="P62" s="123">
        <v>118932.33999999989</v>
      </c>
      <c r="Q62" s="52">
        <f t="shared" si="41"/>
        <v>7.5108690690182361E-2</v>
      </c>
      <c r="S62" s="110" t="s">
        <v>84</v>
      </c>
      <c r="T62" s="196">
        <v>15596.707000000013</v>
      </c>
      <c r="U62" s="155">
        <v>18332.828999999987</v>
      </c>
      <c r="V62" s="155">
        <v>21648.361999999994</v>
      </c>
      <c r="W62" s="155">
        <v>20693.550999999999</v>
      </c>
      <c r="X62" s="155">
        <v>23770.443999999989</v>
      </c>
      <c r="Y62" s="155">
        <v>22065.902999999984</v>
      </c>
      <c r="Z62" s="155">
        <v>24906.423000000003</v>
      </c>
      <c r="AA62" s="155">
        <v>28016.947000000004</v>
      </c>
      <c r="AB62" s="155">
        <v>26292.933000000001</v>
      </c>
      <c r="AC62" s="155">
        <v>27722.498999999978</v>
      </c>
      <c r="AD62" s="155">
        <v>34797.590000000011</v>
      </c>
      <c r="AE62" s="155">
        <v>34642.825000000055</v>
      </c>
      <c r="AF62" s="155">
        <v>33056.707000000017</v>
      </c>
      <c r="AG62" s="155">
        <v>35940.126000000026</v>
      </c>
      <c r="AH62" s="123">
        <v>37764.760000000017</v>
      </c>
      <c r="AI62" s="52">
        <f t="shared" si="42"/>
        <v>5.0768714611629066E-2</v>
      </c>
      <c r="AK62" s="198">
        <f t="shared" si="39"/>
        <v>2.0408556968710365</v>
      </c>
      <c r="AL62" s="157">
        <f t="shared" si="39"/>
        <v>1.8586959199657298</v>
      </c>
      <c r="AM62" s="157">
        <f t="shared" si="44"/>
        <v>2.3103681372605527</v>
      </c>
      <c r="AN62" s="157">
        <f t="shared" si="44"/>
        <v>2.494909882777443</v>
      </c>
      <c r="AO62" s="157">
        <f t="shared" si="44"/>
        <v>2.357121537342076</v>
      </c>
      <c r="AP62" s="157">
        <f t="shared" si="44"/>
        <v>2.6659387435479127</v>
      </c>
      <c r="AQ62" s="157">
        <f t="shared" si="44"/>
        <v>3.190162257970441</v>
      </c>
      <c r="AR62" s="157">
        <f t="shared" si="44"/>
        <v>3.0157583548138938</v>
      </c>
      <c r="AS62" s="157">
        <f t="shared" si="44"/>
        <v>3.3894753383554024</v>
      </c>
      <c r="AT62" s="157">
        <f t="shared" si="44"/>
        <v>3.080067195408315</v>
      </c>
      <c r="AU62" s="157">
        <f t="shared" si="44"/>
        <v>2.920769071613742</v>
      </c>
      <c r="AV62" s="157">
        <f t="shared" si="44"/>
        <v>2.7992960150697193</v>
      </c>
      <c r="AW62" s="157">
        <f t="shared" si="44"/>
        <v>3.0658930312246815</v>
      </c>
      <c r="AX62" s="157">
        <f t="shared" si="44"/>
        <v>3.2488675331789691</v>
      </c>
      <c r="AY62" s="157">
        <f t="shared" si="43"/>
        <v>3.175314636876736</v>
      </c>
      <c r="AZ62" s="52">
        <f t="shared" si="40"/>
        <v>-2.2639549181699855E-2</v>
      </c>
      <c r="BC62" s="105"/>
    </row>
    <row r="63" spans="1:55" ht="20.100000000000001" customHeight="1" thickBot="1" x14ac:dyDescent="0.3">
      <c r="A63" s="35" t="str">
        <f>A19</f>
        <v>jan-dez</v>
      </c>
      <c r="B63" s="167">
        <f>SUM(B51:B62)</f>
        <v>1169494.56</v>
      </c>
      <c r="C63" s="168">
        <f t="shared" ref="C63:P63" si="45">SUM(C51:C62)</f>
        <v>1396777.8300000003</v>
      </c>
      <c r="D63" s="168">
        <f t="shared" si="45"/>
        <v>1496007.3299999994</v>
      </c>
      <c r="E63" s="168">
        <f t="shared" si="45"/>
        <v>1402563.3800000001</v>
      </c>
      <c r="F63" s="168">
        <f t="shared" si="45"/>
        <v>1451677.5899999996</v>
      </c>
      <c r="G63" s="168">
        <f t="shared" si="45"/>
        <v>1395666.61</v>
      </c>
      <c r="H63" s="168">
        <f t="shared" si="45"/>
        <v>1132719.4099999995</v>
      </c>
      <c r="I63" s="168">
        <f t="shared" si="45"/>
        <v>1302939.8799999994</v>
      </c>
      <c r="J63" s="168">
        <f t="shared" si="45"/>
        <v>1270464.3999999999</v>
      </c>
      <c r="K63" s="168">
        <f t="shared" si="45"/>
        <v>1395239.9999999991</v>
      </c>
      <c r="L63" s="168">
        <f t="shared" si="45"/>
        <v>1739636.7300000004</v>
      </c>
      <c r="M63" s="168">
        <f t="shared" si="45"/>
        <v>1779298.3399999987</v>
      </c>
      <c r="N63" s="168">
        <f t="shared" si="45"/>
        <v>1784966.3799999997</v>
      </c>
      <c r="O63" s="168">
        <f t="shared" si="45"/>
        <v>1777199.7599999995</v>
      </c>
      <c r="P63" s="169">
        <f t="shared" si="45"/>
        <v>1917153.8</v>
      </c>
      <c r="Q63" s="61">
        <f t="shared" si="41"/>
        <v>7.8749751800551979E-2</v>
      </c>
      <c r="S63" s="109"/>
      <c r="T63" s="167">
        <f>SUM(T51:T62)</f>
        <v>228223.55300000007</v>
      </c>
      <c r="U63" s="168">
        <f t="shared" ref="U63:AH63" si="46">SUM(U51:U62)</f>
        <v>265930.68799999997</v>
      </c>
      <c r="V63" s="168">
        <f t="shared" si="46"/>
        <v>297441.74100000004</v>
      </c>
      <c r="W63" s="168">
        <f t="shared" si="46"/>
        <v>313195.50799999997</v>
      </c>
      <c r="X63" s="168">
        <f t="shared" si="46"/>
        <v>319331.63400000008</v>
      </c>
      <c r="Y63" s="168">
        <f t="shared" si="46"/>
        <v>313646.51399999997</v>
      </c>
      <c r="Z63" s="168">
        <f t="shared" si="46"/>
        <v>292708.82400000008</v>
      </c>
      <c r="AA63" s="168">
        <f t="shared" si="46"/>
        <v>335676.54800000001</v>
      </c>
      <c r="AB63" s="168">
        <f t="shared" si="46"/>
        <v>346139.44200000004</v>
      </c>
      <c r="AC63" s="168">
        <f t="shared" si="46"/>
        <v>364472.386</v>
      </c>
      <c r="AD63" s="168">
        <f t="shared" si="46"/>
        <v>462235.53400000004</v>
      </c>
      <c r="AE63" s="168">
        <f t="shared" si="46"/>
        <v>497791.26100000017</v>
      </c>
      <c r="AF63" s="168">
        <f t="shared" si="46"/>
        <v>520796.79799999984</v>
      </c>
      <c r="AG63" s="168">
        <f t="shared" si="46"/>
        <v>520220.65400000039</v>
      </c>
      <c r="AH63" s="169">
        <f t="shared" si="46"/>
        <v>549728.0070000001</v>
      </c>
      <c r="AI63" s="57">
        <f t="shared" si="42"/>
        <v>5.672084099913436E-2</v>
      </c>
      <c r="AK63" s="199">
        <f t="shared" si="39"/>
        <v>1.9514716938914198</v>
      </c>
      <c r="AL63" s="173">
        <f t="shared" si="39"/>
        <v>1.9038868049616731</v>
      </c>
      <c r="AM63" s="173">
        <f t="shared" si="44"/>
        <v>1.9882371899875662</v>
      </c>
      <c r="AN63" s="173">
        <f t="shared" si="44"/>
        <v>2.23302213979093</v>
      </c>
      <c r="AO63" s="173">
        <f t="shared" si="44"/>
        <v>2.1997421204249639</v>
      </c>
      <c r="AP63" s="173">
        <f t="shared" si="44"/>
        <v>2.2472882259467393</v>
      </c>
      <c r="AQ63" s="173">
        <f t="shared" si="44"/>
        <v>2.5841247304131585</v>
      </c>
      <c r="AR63" s="173">
        <f t="shared" si="44"/>
        <v>2.5763011260350721</v>
      </c>
      <c r="AS63" s="173">
        <f t="shared" si="44"/>
        <v>2.7245111472623718</v>
      </c>
      <c r="AT63" s="173">
        <f t="shared" si="44"/>
        <v>2.612255855623407</v>
      </c>
      <c r="AU63" s="173">
        <f t="shared" si="44"/>
        <v>2.6570807918041601</v>
      </c>
      <c r="AV63" s="173">
        <f t="shared" si="44"/>
        <v>2.7976829394445484</v>
      </c>
      <c r="AW63" s="173">
        <f t="shared" si="44"/>
        <v>2.9176840742513028</v>
      </c>
      <c r="AX63" s="173">
        <f t="shared" si="44"/>
        <v>2.9271929116173219</v>
      </c>
      <c r="AY63" s="173">
        <f t="shared" si="43"/>
        <v>2.8674173506580436</v>
      </c>
      <c r="AZ63" s="61">
        <f t="shared" si="40"/>
        <v>-2.0420779485370952E-2</v>
      </c>
      <c r="BC63" s="105"/>
    </row>
    <row r="64" spans="1:55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O64" si="47">SUM(E51:E53)</f>
        <v>307586.39999999991</v>
      </c>
      <c r="F64" s="154">
        <f t="shared" si="47"/>
        <v>312002.81999999983</v>
      </c>
      <c r="G64" s="154">
        <f t="shared" si="47"/>
        <v>314085.74999999994</v>
      </c>
      <c r="H64" s="154">
        <f t="shared" si="47"/>
        <v>225185.55999999994</v>
      </c>
      <c r="I64" s="154">
        <f t="shared" si="47"/>
        <v>291368.51999999996</v>
      </c>
      <c r="J64" s="154">
        <f t="shared" si="47"/>
        <v>290915.21000000002</v>
      </c>
      <c r="K64" s="154">
        <f t="shared" si="47"/>
        <v>314581.43999999971</v>
      </c>
      <c r="L64" s="154">
        <f t="shared" si="47"/>
        <v>387624.22000000009</v>
      </c>
      <c r="M64" s="154">
        <f t="shared" si="47"/>
        <v>406414.74999999977</v>
      </c>
      <c r="N64" s="154">
        <f t="shared" si="47"/>
        <v>411776.26999999996</v>
      </c>
      <c r="O64" s="154">
        <f t="shared" si="47"/>
        <v>412801.68999999983</v>
      </c>
      <c r="P64" s="154">
        <f>IF(P53="","",SUM(P51:P53))</f>
        <v>411554.94000000006</v>
      </c>
      <c r="Q64" s="61">
        <f t="shared" si="41"/>
        <v>-3.0202153484395079E-3</v>
      </c>
      <c r="S64" s="108" t="s">
        <v>85</v>
      </c>
      <c r="T64" s="117">
        <f>SUM(T51:T53)</f>
        <v>45609.39</v>
      </c>
      <c r="U64" s="154">
        <f>SUM(U51:U53)</f>
        <v>53062.921000000002</v>
      </c>
      <c r="V64" s="154">
        <f>SUM(V51:V53)</f>
        <v>61321.651000000027</v>
      </c>
      <c r="W64" s="154">
        <f>SUM(W51:W53)</f>
        <v>63351.315999999992</v>
      </c>
      <c r="X64" s="154">
        <f t="shared" ref="X64:AG64" si="48">SUM(X51:X53)</f>
        <v>61448.611999999994</v>
      </c>
      <c r="Y64" s="154">
        <f t="shared" si="48"/>
        <v>65590.697999999975</v>
      </c>
      <c r="Z64" s="154">
        <f t="shared" si="48"/>
        <v>58604.442999999985</v>
      </c>
      <c r="AA64" s="154">
        <f t="shared" si="48"/>
        <v>74095.891999999963</v>
      </c>
      <c r="AB64" s="154">
        <f t="shared" si="48"/>
        <v>76343.599000000002</v>
      </c>
      <c r="AC64" s="154">
        <f t="shared" si="48"/>
        <v>80321.476000000039</v>
      </c>
      <c r="AD64" s="154">
        <f t="shared" si="48"/>
        <v>99368.438000000038</v>
      </c>
      <c r="AE64" s="154">
        <f t="shared" si="48"/>
        <v>107006.38200000001</v>
      </c>
      <c r="AF64" s="154">
        <f t="shared" si="48"/>
        <v>114366.99699999999</v>
      </c>
      <c r="AG64" s="154">
        <f t="shared" si="48"/>
        <v>116285.5410000001</v>
      </c>
      <c r="AH64" s="119">
        <f>IF(AH53="","",SUM(AH51:AH53))</f>
        <v>116534.27800000005</v>
      </c>
      <c r="AI64" s="52">
        <f t="shared" si="42"/>
        <v>2.1390191580219751E-3</v>
      </c>
      <c r="AK64" s="197">
        <f t="shared" si="39"/>
        <v>1.9450344091466372</v>
      </c>
      <c r="AL64" s="156">
        <f t="shared" si="39"/>
        <v>1.9790475308153666</v>
      </c>
      <c r="AM64" s="156">
        <f t="shared" si="39"/>
        <v>1.7976382565582869</v>
      </c>
      <c r="AN64" s="156">
        <f t="shared" si="39"/>
        <v>2.0596266935079059</v>
      </c>
      <c r="AO64" s="156">
        <f t="shared" si="39"/>
        <v>1.9694889937212756</v>
      </c>
      <c r="AP64" s="156">
        <f t="shared" si="39"/>
        <v>2.0883054388809423</v>
      </c>
      <c r="AQ64" s="156">
        <f t="shared" si="39"/>
        <v>2.6024956040698171</v>
      </c>
      <c r="AR64" s="156">
        <f t="shared" si="39"/>
        <v>2.5430301118322589</v>
      </c>
      <c r="AS64" s="156">
        <f t="shared" si="39"/>
        <v>2.6242560160398627</v>
      </c>
      <c r="AT64" s="156">
        <f t="shared" si="39"/>
        <v>2.5532808292822393</v>
      </c>
      <c r="AU64" s="156">
        <f t="shared" si="39"/>
        <v>2.5635250036749513</v>
      </c>
      <c r="AV64" s="156">
        <f t="shared" si="39"/>
        <v>2.6329354926217627</v>
      </c>
      <c r="AW64" s="156">
        <f t="shared" si="39"/>
        <v>2.7774062113875573</v>
      </c>
      <c r="AX64" s="156">
        <f t="shared" si="39"/>
        <v>2.8169831620602173</v>
      </c>
      <c r="AY64" s="156">
        <f>IF(AH64="","",(AH64/P64)*10)</f>
        <v>2.8315606659951653</v>
      </c>
      <c r="AZ64" s="61">
        <f t="shared" si="40"/>
        <v>5.1748637092621855E-3</v>
      </c>
    </row>
    <row r="65" spans="1:52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O65" si="49">SUM(E54:E56)</f>
        <v>341280.04000000004</v>
      </c>
      <c r="F65" s="154">
        <f t="shared" si="49"/>
        <v>330986.2099999999</v>
      </c>
      <c r="G65" s="154">
        <f t="shared" si="49"/>
        <v>352389.62000000011</v>
      </c>
      <c r="H65" s="154">
        <f t="shared" si="49"/>
        <v>271249.88999999984</v>
      </c>
      <c r="I65" s="154">
        <f t="shared" si="49"/>
        <v>338059.84999999963</v>
      </c>
      <c r="J65" s="154">
        <f t="shared" si="49"/>
        <v>341622.02</v>
      </c>
      <c r="K65" s="154">
        <f t="shared" si="49"/>
        <v>348164.02999999968</v>
      </c>
      <c r="L65" s="154">
        <f t="shared" si="49"/>
        <v>373006.16999999981</v>
      </c>
      <c r="M65" s="154">
        <f t="shared" si="49"/>
        <v>455027.89</v>
      </c>
      <c r="N65" s="154">
        <f t="shared" si="49"/>
        <v>411180.44999999984</v>
      </c>
      <c r="O65" s="154">
        <f t="shared" si="49"/>
        <v>458853.46000000014</v>
      </c>
      <c r="P65" s="154">
        <f>IF(P56="","",SUM(P54:P56))</f>
        <v>478828.02999999991</v>
      </c>
      <c r="Q65" s="52">
        <f t="shared" si="41"/>
        <v>4.3531479527254231E-2</v>
      </c>
      <c r="S65" s="109" t="s">
        <v>86</v>
      </c>
      <c r="T65" s="117">
        <f>SUM(T54:T56)</f>
        <v>52069.507000000012</v>
      </c>
      <c r="U65" s="154">
        <f>SUM(U54:U56)</f>
        <v>57799.210999999981</v>
      </c>
      <c r="V65" s="154">
        <f>SUM(V54:V56)</f>
        <v>67284.703999999983</v>
      </c>
      <c r="W65" s="154">
        <f>SUM(W54:W56)</f>
        <v>68302.889999999985</v>
      </c>
      <c r="X65" s="154">
        <f t="shared" ref="X65:AG65" si="50">SUM(X54:X56)</f>
        <v>68997.127000000022</v>
      </c>
      <c r="Y65" s="154">
        <f t="shared" si="50"/>
        <v>75648.96299999996</v>
      </c>
      <c r="Z65" s="154">
        <f t="shared" si="50"/>
        <v>65293.128000000026</v>
      </c>
      <c r="AA65" s="154">
        <f t="shared" si="50"/>
        <v>80241.398000000045</v>
      </c>
      <c r="AB65" s="154">
        <f t="shared" si="50"/>
        <v>84590.548999999999</v>
      </c>
      <c r="AC65" s="154">
        <f t="shared" si="50"/>
        <v>84889.636000000028</v>
      </c>
      <c r="AD65" s="154">
        <f t="shared" si="50"/>
        <v>93771.617999999988</v>
      </c>
      <c r="AE65" s="154">
        <f t="shared" si="50"/>
        <v>121302.12800000008</v>
      </c>
      <c r="AF65" s="154">
        <f t="shared" si="50"/>
        <v>117899.587</v>
      </c>
      <c r="AG65" s="154">
        <f t="shared" si="50"/>
        <v>136371.95700000005</v>
      </c>
      <c r="AH65" s="119">
        <f>IF(AH56="","",SUM(AH54:AH56))</f>
        <v>132546.18300000014</v>
      </c>
      <c r="AI65" s="52">
        <f t="shared" si="42"/>
        <v>-2.8053964203211632E-2</v>
      </c>
      <c r="AK65" s="198">
        <f t="shared" si="39"/>
        <v>1.9239920608248851</v>
      </c>
      <c r="AL65" s="157">
        <f t="shared" si="39"/>
        <v>1.7497338733485361</v>
      </c>
      <c r="AM65" s="157">
        <f t="shared" si="39"/>
        <v>1.8123227987763368</v>
      </c>
      <c r="AN65" s="157">
        <f t="shared" si="39"/>
        <v>2.0013737105750451</v>
      </c>
      <c r="AO65" s="157">
        <f t="shared" si="39"/>
        <v>2.0845921949437121</v>
      </c>
      <c r="AP65" s="157">
        <f t="shared" si="39"/>
        <v>2.1467420918924893</v>
      </c>
      <c r="AQ65" s="157">
        <f t="shared" si="39"/>
        <v>2.4071209024269122</v>
      </c>
      <c r="AR65" s="157">
        <f t="shared" si="39"/>
        <v>2.3735855648045794</v>
      </c>
      <c r="AS65" s="157">
        <f t="shared" si="39"/>
        <v>2.4761445119960355</v>
      </c>
      <c r="AT65" s="157">
        <f t="shared" si="39"/>
        <v>2.4382081055300313</v>
      </c>
      <c r="AU65" s="157">
        <f t="shared" si="39"/>
        <v>2.5139428122596481</v>
      </c>
      <c r="AV65" s="157">
        <f t="shared" si="39"/>
        <v>2.6658174293448273</v>
      </c>
      <c r="AW65" s="157">
        <f t="shared" si="39"/>
        <v>2.8673441794229282</v>
      </c>
      <c r="AX65" s="157">
        <f t="shared" si="39"/>
        <v>2.9720154447565901</v>
      </c>
      <c r="AY65" s="303">
        <f t="shared" ref="AY65:AY67" si="51">IF(AH65="","",(AH65/P65)*10)</f>
        <v>2.7681375085748461</v>
      </c>
      <c r="AZ65" s="52">
        <f t="shared" si="40"/>
        <v>-6.8599218264978334E-2</v>
      </c>
    </row>
    <row r="66" spans="1:52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O66" si="52">SUM(E57:E59)</f>
        <v>374827.90000000014</v>
      </c>
      <c r="F66" s="154">
        <f t="shared" si="52"/>
        <v>411823.39999999991</v>
      </c>
      <c r="G66" s="154">
        <f t="shared" si="52"/>
        <v>392287.49999999988</v>
      </c>
      <c r="H66" s="154">
        <f t="shared" si="52"/>
        <v>324909.64999999991</v>
      </c>
      <c r="I66" s="154">
        <f t="shared" si="52"/>
        <v>335894.45999999973</v>
      </c>
      <c r="J66" s="154">
        <f t="shared" si="52"/>
        <v>323029.73000000004</v>
      </c>
      <c r="K66" s="154">
        <f t="shared" si="52"/>
        <v>359624.85999999987</v>
      </c>
      <c r="L66" s="154">
        <f t="shared" si="52"/>
        <v>485561.99000000028</v>
      </c>
      <c r="M66" s="154">
        <f t="shared" si="52"/>
        <v>462583.7999999997</v>
      </c>
      <c r="N66" s="154">
        <f t="shared" si="52"/>
        <v>492833.61</v>
      </c>
      <c r="O66" s="154">
        <f t="shared" si="52"/>
        <v>489114.30999999936</v>
      </c>
      <c r="P66" s="154">
        <f>IF(P57="","",SUM(P57:P59))</f>
        <v>519664.42999999982</v>
      </c>
      <c r="Q66" s="52">
        <f t="shared" si="41"/>
        <v>6.2460082184061433E-2</v>
      </c>
      <c r="S66" s="109" t="s">
        <v>87</v>
      </c>
      <c r="T66" s="117">
        <f>SUM(T57:T59)</f>
        <v>66706.640000000043</v>
      </c>
      <c r="U66" s="154">
        <f>SUM(U57:U59)</f>
        <v>75687.896000000008</v>
      </c>
      <c r="V66" s="154">
        <f>SUM(V57:V59)</f>
        <v>78884.929000000004</v>
      </c>
      <c r="W66" s="154">
        <f>SUM(W57:W59)</f>
        <v>90834.866999999969</v>
      </c>
      <c r="X66" s="154">
        <f t="shared" ref="X66:AG66" si="53">SUM(X57:X59)</f>
        <v>90275.416000000056</v>
      </c>
      <c r="Y66" s="154">
        <f t="shared" si="53"/>
        <v>87840.50900000002</v>
      </c>
      <c r="Z66" s="154">
        <f t="shared" si="53"/>
        <v>78765.768000000011</v>
      </c>
      <c r="AA66" s="154">
        <f t="shared" si="53"/>
        <v>86377.072000000029</v>
      </c>
      <c r="AB66" s="154">
        <f t="shared" si="53"/>
        <v>89313.755000000005</v>
      </c>
      <c r="AC66" s="154">
        <f t="shared" si="53"/>
        <v>95872.349999999977</v>
      </c>
      <c r="AD66" s="154">
        <f t="shared" si="53"/>
        <v>128355.976</v>
      </c>
      <c r="AE66" s="154">
        <f t="shared" si="53"/>
        <v>133533.43400000001</v>
      </c>
      <c r="AF66" s="154">
        <f t="shared" si="53"/>
        <v>144237.76400000002</v>
      </c>
      <c r="AG66" s="154">
        <f t="shared" si="53"/>
        <v>138745.30100000015</v>
      </c>
      <c r="AH66" s="119">
        <f>IF(AH59="","",SUM(AH57:AH59))</f>
        <v>146522.32199999996</v>
      </c>
      <c r="AI66" s="52">
        <f t="shared" si="42"/>
        <v>5.6052500113137491E-2</v>
      </c>
      <c r="AK66" s="198">
        <f t="shared" si="39"/>
        <v>1.8380654168220978</v>
      </c>
      <c r="AL66" s="157">
        <f t="shared" si="39"/>
        <v>1.8450697519866253</v>
      </c>
      <c r="AM66" s="157">
        <f t="shared" si="39"/>
        <v>1.959075682997454</v>
      </c>
      <c r="AN66" s="157">
        <f t="shared" si="39"/>
        <v>2.4233752876986996</v>
      </c>
      <c r="AO66" s="157">
        <f t="shared" si="39"/>
        <v>2.1920904931579916</v>
      </c>
      <c r="AP66" s="157">
        <f t="shared" si="39"/>
        <v>2.2391870503138653</v>
      </c>
      <c r="AQ66" s="157">
        <f t="shared" si="39"/>
        <v>2.4242360299240122</v>
      </c>
      <c r="AR66" s="157">
        <f t="shared" si="39"/>
        <v>2.5715539339350846</v>
      </c>
      <c r="AS66" s="157">
        <f t="shared" si="39"/>
        <v>2.764877245199691</v>
      </c>
      <c r="AT66" s="157">
        <f t="shared" si="39"/>
        <v>2.6658988480384815</v>
      </c>
      <c r="AU66" s="157">
        <f t="shared" si="39"/>
        <v>2.643451889634111</v>
      </c>
      <c r="AV66" s="157">
        <f t="shared" si="39"/>
        <v>2.8866863474250524</v>
      </c>
      <c r="AW66" s="157">
        <f t="shared" si="39"/>
        <v>2.9267030712454867</v>
      </c>
      <c r="AX66" s="157">
        <f t="shared" si="39"/>
        <v>2.8366641123217256</v>
      </c>
      <c r="AY66" s="303">
        <f t="shared" si="51"/>
        <v>2.8195564972572784</v>
      </c>
      <c r="AZ66" s="52">
        <f t="shared" si="40"/>
        <v>-6.0308920573768805E-3</v>
      </c>
    </row>
    <row r="67" spans="1:52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P67" si="54">IF(E62="","",SUM(E60:E62))</f>
        <v>378869.0400000001</v>
      </c>
      <c r="F67" s="155">
        <f t="shared" si="54"/>
        <v>396865.16000000021</v>
      </c>
      <c r="G67" s="155">
        <f t="shared" si="54"/>
        <v>336903.74</v>
      </c>
      <c r="H67" s="155">
        <f t="shared" si="54"/>
        <v>311374.30999999976</v>
      </c>
      <c r="I67" s="155">
        <f t="shared" si="54"/>
        <v>337617.05000000005</v>
      </c>
      <c r="J67" s="155">
        <f t="shared" si="54"/>
        <v>314897.43999999994</v>
      </c>
      <c r="K67" s="155">
        <f t="shared" si="54"/>
        <v>372869.66999999981</v>
      </c>
      <c r="L67" s="155">
        <f t="shared" si="54"/>
        <v>493444.35000000033</v>
      </c>
      <c r="M67" s="155">
        <f t="shared" si="54"/>
        <v>455271.89999999967</v>
      </c>
      <c r="N67" s="155">
        <f t="shared" si="54"/>
        <v>469176.05</v>
      </c>
      <c r="O67" s="155">
        <f t="shared" si="54"/>
        <v>416430.30000000005</v>
      </c>
      <c r="P67" s="155">
        <f t="shared" si="54"/>
        <v>507106.4000000002</v>
      </c>
      <c r="Q67" s="55">
        <f t="shared" si="41"/>
        <v>0.21774616304337158</v>
      </c>
      <c r="S67" s="110" t="s">
        <v>88</v>
      </c>
      <c r="T67" s="196">
        <f>SUM(T60:T62)</f>
        <v>63838.016000000018</v>
      </c>
      <c r="U67" s="155">
        <f>SUM(U60:U62)</f>
        <v>79380.659999999989</v>
      </c>
      <c r="V67" s="155">
        <f>IF(V62="","",SUM(V60:V62))</f>
        <v>89950.456999999995</v>
      </c>
      <c r="W67" s="155">
        <f>IF(W62="","",SUM(W60:W62))</f>
        <v>90706.435000000056</v>
      </c>
      <c r="X67" s="155">
        <f t="shared" ref="X67:AH67" si="55">IF(X62="","",SUM(X60:X62))</f>
        <v>98610.478999999992</v>
      </c>
      <c r="Y67" s="155">
        <f t="shared" si="55"/>
        <v>84566.343999999997</v>
      </c>
      <c r="Z67" s="155">
        <f t="shared" si="55"/>
        <v>90045.485000000015</v>
      </c>
      <c r="AA67" s="155">
        <f t="shared" si="55"/>
        <v>94962.186000000016</v>
      </c>
      <c r="AB67" s="155">
        <f t="shared" si="55"/>
        <v>95891.539000000004</v>
      </c>
      <c r="AC67" s="155">
        <f t="shared" si="55"/>
        <v>103388.924</v>
      </c>
      <c r="AD67" s="155">
        <f t="shared" si="55"/>
        <v>140739.50200000001</v>
      </c>
      <c r="AE67" s="155">
        <f t="shared" si="55"/>
        <v>135949.3170000001</v>
      </c>
      <c r="AF67" s="155">
        <f t="shared" si="55"/>
        <v>144292.44999999987</v>
      </c>
      <c r="AG67" s="155">
        <f t="shared" si="55"/>
        <v>128817.85500000004</v>
      </c>
      <c r="AH67" s="123">
        <f t="shared" si="55"/>
        <v>154125.22399999999</v>
      </c>
      <c r="AI67" s="55">
        <f t="shared" si="42"/>
        <v>0.19645854994247453</v>
      </c>
      <c r="AK67" s="200">
        <f t="shared" ref="AK67:AL67" si="56">(T67/B67)*10</f>
        <v>2.1176785143360082</v>
      </c>
      <c r="AL67" s="158">
        <f t="shared" si="56"/>
        <v>2.0453352071175841</v>
      </c>
      <c r="AM67" s="158">
        <f t="shared" ref="AM67:AX67" si="57">IF(V62="","",(V67/D67)*10)</f>
        <v>2.3611669003409426</v>
      </c>
      <c r="AN67" s="158">
        <f t="shared" si="57"/>
        <v>2.3941369028200361</v>
      </c>
      <c r="AO67" s="158">
        <f t="shared" si="57"/>
        <v>2.4847350923925884</v>
      </c>
      <c r="AP67" s="158">
        <f t="shared" si="57"/>
        <v>2.5101040433685897</v>
      </c>
      <c r="AQ67" s="158">
        <f t="shared" si="57"/>
        <v>2.8918726467832263</v>
      </c>
      <c r="AR67" s="158">
        <f t="shared" si="57"/>
        <v>2.8127189074129992</v>
      </c>
      <c r="AS67" s="158">
        <f t="shared" si="57"/>
        <v>3.045167309076886</v>
      </c>
      <c r="AT67" s="158">
        <f t="shared" si="57"/>
        <v>2.7727898597920304</v>
      </c>
      <c r="AU67" s="158">
        <f t="shared" si="57"/>
        <v>2.852185905056972</v>
      </c>
      <c r="AV67" s="158">
        <f t="shared" si="57"/>
        <v>2.9861126285193573</v>
      </c>
      <c r="AW67" s="158">
        <f t="shared" si="57"/>
        <v>3.0754436421040641</v>
      </c>
      <c r="AX67" s="158">
        <f t="shared" si="57"/>
        <v>3.0933833344979944</v>
      </c>
      <c r="AY67" s="304">
        <f t="shared" si="51"/>
        <v>3.0393074116201242</v>
      </c>
      <c r="AZ67" s="55">
        <f t="shared" si="40"/>
        <v>-1.7481158017115219E-2</v>
      </c>
    </row>
    <row r="68" spans="1:52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</row>
  </sheetData>
  <mergeCells count="24">
    <mergeCell ref="AK48:AY48"/>
    <mergeCell ref="AZ48:AZ49"/>
    <mergeCell ref="A48:A49"/>
    <mergeCell ref="B48:P48"/>
    <mergeCell ref="Q48:Q49"/>
    <mergeCell ref="S48:S49"/>
    <mergeCell ref="T48:AH48"/>
    <mergeCell ref="AI48:AI49"/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T42:AE45 B42:M45 B64:M67 T64:AG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C70"/>
  <sheetViews>
    <sheetView showGridLines="0" topLeftCell="A55" workbookViewId="0">
      <selection activeCell="AG58" sqref="AG58"/>
    </sheetView>
  </sheetViews>
  <sheetFormatPr defaultRowHeight="15" x14ac:dyDescent="0.25"/>
  <cols>
    <col min="1" max="1" width="18.7109375" customWidth="1"/>
    <col min="17" max="17" width="10.140625" customWidth="1"/>
    <col min="18" max="18" width="1.7109375" customWidth="1"/>
    <col min="19" max="19" width="18.7109375" hidden="1" customWidth="1"/>
    <col min="35" max="35" width="10" customWidth="1"/>
    <col min="36" max="36" width="1.7109375" customWidth="1"/>
    <col min="52" max="52" width="10" customWidth="1"/>
    <col min="54" max="55" width="9.140625" style="101"/>
  </cols>
  <sheetData>
    <row r="1" spans="1:55" ht="15.75" x14ac:dyDescent="0.25">
      <c r="A1" s="4" t="s">
        <v>100</v>
      </c>
    </row>
    <row r="3" spans="1:55" ht="15.75" thickBot="1" x14ac:dyDescent="0.3">
      <c r="Q3" s="205" t="s">
        <v>1</v>
      </c>
      <c r="AI3" s="289">
        <v>1000</v>
      </c>
      <c r="AZ3" s="289" t="s">
        <v>47</v>
      </c>
    </row>
    <row r="4" spans="1:55" ht="20.100000000000001" customHeight="1" x14ac:dyDescent="0.25">
      <c r="A4" s="347" t="s">
        <v>3</v>
      </c>
      <c r="B4" s="349" t="s">
        <v>71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4"/>
      <c r="Q4" s="352" t="s">
        <v>146</v>
      </c>
      <c r="S4" s="350" t="s">
        <v>3</v>
      </c>
      <c r="T4" s="342" t="s">
        <v>71</v>
      </c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4"/>
      <c r="AI4" s="354" t="s">
        <v>146</v>
      </c>
      <c r="AK4" s="342" t="s">
        <v>71</v>
      </c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4"/>
      <c r="AZ4" s="352" t="s">
        <v>146</v>
      </c>
    </row>
    <row r="5" spans="1:55" ht="20.100000000000001" customHeight="1" thickBot="1" x14ac:dyDescent="0.3">
      <c r="A5" s="348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53"/>
      <c r="S5" s="351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55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35">
        <v>2018</v>
      </c>
      <c r="AT5" s="135">
        <v>2019</v>
      </c>
      <c r="AU5" s="135">
        <v>2020</v>
      </c>
      <c r="AV5" s="135">
        <v>2021</v>
      </c>
      <c r="AW5" s="135">
        <v>2022</v>
      </c>
      <c r="AX5" s="135">
        <v>2023</v>
      </c>
      <c r="AY5" s="133">
        <v>2024</v>
      </c>
      <c r="AZ5" s="353"/>
      <c r="BB5" s="290">
        <v>2013</v>
      </c>
      <c r="BC5" s="290">
        <v>2014</v>
      </c>
    </row>
    <row r="6" spans="1:55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4"/>
      <c r="S6" s="291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4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2"/>
    </row>
    <row r="7" spans="1:55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189490.67999999996</v>
      </c>
      <c r="O7" s="204">
        <v>210798.96999999983</v>
      </c>
      <c r="P7" s="112">
        <v>172338.33999999997</v>
      </c>
      <c r="Q7" s="61">
        <f>IF(P7="","",(P7-O7)/O7)</f>
        <v>-0.18245169793761273</v>
      </c>
      <c r="S7" s="109" t="s">
        <v>73</v>
      </c>
      <c r="T7" s="39">
        <v>5046.811999999999</v>
      </c>
      <c r="U7" s="153">
        <v>5419.8780000000006</v>
      </c>
      <c r="V7" s="153">
        <v>5376.692</v>
      </c>
      <c r="W7" s="153">
        <v>8185.9700000000021</v>
      </c>
      <c r="X7" s="153">
        <v>9253.7109999999993</v>
      </c>
      <c r="Y7" s="153">
        <v>8018.4579999999987</v>
      </c>
      <c r="Z7" s="153">
        <v>7549.5260000000026</v>
      </c>
      <c r="AA7" s="153">
        <v>9256.76</v>
      </c>
      <c r="AB7" s="153">
        <v>8429.6530000000002</v>
      </c>
      <c r="AC7" s="153">
        <v>12162.242999999999</v>
      </c>
      <c r="AD7" s="153">
        <v>14395.186999999998</v>
      </c>
      <c r="AE7" s="153">
        <v>11537.55599999999</v>
      </c>
      <c r="AF7" s="153">
        <v>12256.629000000004</v>
      </c>
      <c r="AG7" s="153">
        <v>14702.599999999997</v>
      </c>
      <c r="AH7" s="112">
        <v>11238.355</v>
      </c>
      <c r="AI7" s="61">
        <f>IF(AH7="","",(AH7-AG7)/AG7)</f>
        <v>-0.23562125066314787</v>
      </c>
      <c r="AK7" s="124">
        <f t="shared" ref="AK7:AX22" si="0">(T7/B7)*10</f>
        <v>0.44977207995742902</v>
      </c>
      <c r="AL7" s="156">
        <f t="shared" si="0"/>
        <v>0.43216420185329257</v>
      </c>
      <c r="AM7" s="156">
        <f t="shared" si="0"/>
        <v>0.48157310832003042</v>
      </c>
      <c r="AN7" s="156">
        <f t="shared" si="0"/>
        <v>0.81023144139078462</v>
      </c>
      <c r="AO7" s="156">
        <f t="shared" si="0"/>
        <v>0.50984889235532815</v>
      </c>
      <c r="AP7" s="156">
        <f t="shared" si="0"/>
        <v>0.48445392298565154</v>
      </c>
      <c r="AQ7" s="156">
        <f t="shared" si="0"/>
        <v>0.5923922796474268</v>
      </c>
      <c r="AR7" s="156">
        <f t="shared" si="0"/>
        <v>0.55910247502123656</v>
      </c>
      <c r="AS7" s="156">
        <f t="shared" si="0"/>
        <v>0.78036077850810914</v>
      </c>
      <c r="AT7" s="156">
        <f t="shared" si="0"/>
        <v>0.60468642002463424</v>
      </c>
      <c r="AU7" s="156">
        <f t="shared" si="0"/>
        <v>0.62204140404177755</v>
      </c>
      <c r="AV7" s="156">
        <f t="shared" si="0"/>
        <v>0.53835457336931103</v>
      </c>
      <c r="AW7" s="156">
        <f t="shared" si="0"/>
        <v>0.64681962194657838</v>
      </c>
      <c r="AX7" s="156">
        <f t="shared" si="0"/>
        <v>0.69747020111151437</v>
      </c>
      <c r="AY7" s="156">
        <f>(AH7/P7)*10</f>
        <v>0.65210997158264383</v>
      </c>
      <c r="AZ7" s="61">
        <f t="shared" ref="AZ7:AZ23" si="1">IF(AY7="","",(AY7-AX7)/AX7)</f>
        <v>-6.503536560641987E-2</v>
      </c>
      <c r="BB7" s="105"/>
      <c r="BC7" s="105"/>
    </row>
    <row r="8" spans="1:55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265654.02</v>
      </c>
      <c r="O8" s="202">
        <v>255504.85999999981</v>
      </c>
      <c r="P8" s="119">
        <v>195445.55999999997</v>
      </c>
      <c r="Q8" s="52">
        <f t="shared" ref="Q8:Q23" si="2">IF(P8="","",(P8-O8)/O8)</f>
        <v>-0.23506128220026767</v>
      </c>
      <c r="S8" s="109" t="s">
        <v>74</v>
      </c>
      <c r="T8" s="19">
        <v>4875.3999999999996</v>
      </c>
      <c r="U8" s="154">
        <v>5047.22</v>
      </c>
      <c r="V8" s="154">
        <v>4979.2489999999998</v>
      </c>
      <c r="W8" s="154">
        <v>7645.0780000000004</v>
      </c>
      <c r="X8" s="154">
        <v>9124.9479999999967</v>
      </c>
      <c r="Y8" s="154">
        <v>9271.5960000000014</v>
      </c>
      <c r="Z8" s="154">
        <v>8398.7909999999993</v>
      </c>
      <c r="AA8" s="154">
        <v>10079.532000000001</v>
      </c>
      <c r="AB8" s="154">
        <v>9460.1350000000002</v>
      </c>
      <c r="AC8" s="154">
        <v>13827.451999999999</v>
      </c>
      <c r="AD8" s="154">
        <v>13178.782000000005</v>
      </c>
      <c r="AE8" s="154">
        <v>12834.916000000007</v>
      </c>
      <c r="AF8" s="154">
        <v>17027.523999999998</v>
      </c>
      <c r="AG8" s="154">
        <v>16408.732</v>
      </c>
      <c r="AH8" s="119">
        <v>12671.758000000003</v>
      </c>
      <c r="AI8" s="52">
        <f t="shared" ref="AI8:AI23" si="3">IF(AH8="","",(AH8-AG8)/AG8)</f>
        <v>-0.22774300902714462</v>
      </c>
      <c r="AK8" s="125">
        <f t="shared" si="0"/>
        <v>0.46934653261753362</v>
      </c>
      <c r="AL8" s="157">
        <f t="shared" si="0"/>
        <v>0.46007754707955117</v>
      </c>
      <c r="AM8" s="157">
        <f t="shared" si="0"/>
        <v>0.54886851547144277</v>
      </c>
      <c r="AN8" s="157">
        <f t="shared" si="0"/>
        <v>0.83587031142493495</v>
      </c>
      <c r="AO8" s="157">
        <f t="shared" si="0"/>
        <v>0.51048511635099003</v>
      </c>
      <c r="AP8" s="157">
        <f t="shared" si="0"/>
        <v>0.48971130968147902</v>
      </c>
      <c r="AQ8" s="157">
        <f t="shared" si="0"/>
        <v>0.52155723141664712</v>
      </c>
      <c r="AR8" s="157">
        <f t="shared" si="0"/>
        <v>0.55854530317506745</v>
      </c>
      <c r="AS8" s="157">
        <f t="shared" si="0"/>
        <v>0.93501907816934571</v>
      </c>
      <c r="AT8" s="157">
        <f t="shared" si="0"/>
        <v>0.57852492138372347</v>
      </c>
      <c r="AU8" s="157">
        <f t="shared" si="0"/>
        <v>0.65767022395341579</v>
      </c>
      <c r="AV8" s="157">
        <f t="shared" si="0"/>
        <v>0.49994277984027458</v>
      </c>
      <c r="AW8" s="157">
        <f t="shared" si="0"/>
        <v>0.64096617096176434</v>
      </c>
      <c r="AX8" s="157">
        <f t="shared" si="0"/>
        <v>0.64220821474785306</v>
      </c>
      <c r="AY8" s="157">
        <f>IF(AH8="","",(AH8/P8)*10)</f>
        <v>0.64835230843821701</v>
      </c>
      <c r="AZ8" s="52">
        <f t="shared" si="1"/>
        <v>9.5671365598714343E-3</v>
      </c>
      <c r="BB8" s="105"/>
      <c r="BC8" s="105"/>
    </row>
    <row r="9" spans="1:55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197485.25000000003</v>
      </c>
      <c r="O9" s="202">
        <v>307519.83000000037</v>
      </c>
      <c r="P9" s="119">
        <v>174807.55999999991</v>
      </c>
      <c r="Q9" s="52">
        <f t="shared" si="2"/>
        <v>-0.4315567877362585</v>
      </c>
      <c r="S9" s="109" t="s">
        <v>75</v>
      </c>
      <c r="T9" s="19">
        <v>7464.3919999999998</v>
      </c>
      <c r="U9" s="154">
        <v>5720.5099999999993</v>
      </c>
      <c r="V9" s="154">
        <v>6851.9379999999956</v>
      </c>
      <c r="W9" s="154">
        <v>7142.3209999999999</v>
      </c>
      <c r="X9" s="154">
        <v>8172.4949999999981</v>
      </c>
      <c r="Y9" s="154">
        <v>8953.7059999999983</v>
      </c>
      <c r="Z9" s="154">
        <v>8549.0249999999996</v>
      </c>
      <c r="AA9" s="154">
        <v>9978.1299999999992</v>
      </c>
      <c r="AB9" s="154">
        <v>10309.046</v>
      </c>
      <c r="AC9" s="154">
        <v>11853.175999999999</v>
      </c>
      <c r="AD9" s="154">
        <v>12973.125000000002</v>
      </c>
      <c r="AE9" s="154">
        <v>17902.007000000001</v>
      </c>
      <c r="AF9" s="154">
        <v>13839.738000000003</v>
      </c>
      <c r="AG9" s="154">
        <v>20309.122000000018</v>
      </c>
      <c r="AH9" s="119">
        <v>13217.370000000008</v>
      </c>
      <c r="AI9" s="52">
        <f t="shared" si="3"/>
        <v>-0.34919047706739875</v>
      </c>
      <c r="AK9" s="125">
        <f t="shared" si="0"/>
        <v>0.44454071154342661</v>
      </c>
      <c r="AL9" s="157">
        <f t="shared" si="0"/>
        <v>0.45529015514061527</v>
      </c>
      <c r="AM9" s="157">
        <f t="shared" si="0"/>
        <v>0.50458285709151873</v>
      </c>
      <c r="AN9" s="157">
        <f t="shared" si="0"/>
        <v>0.9105632961572816</v>
      </c>
      <c r="AO9" s="157">
        <f t="shared" si="0"/>
        <v>0.51315833592555093</v>
      </c>
      <c r="AP9" s="157">
        <f t="shared" si="0"/>
        <v>0.49803333228390984</v>
      </c>
      <c r="AQ9" s="157">
        <f t="shared" si="0"/>
        <v>0.54005566429495178</v>
      </c>
      <c r="AR9" s="157">
        <f t="shared" si="0"/>
        <v>0.54005481555322443</v>
      </c>
      <c r="AS9" s="157">
        <f t="shared" si="0"/>
        <v>0.78542204075338629</v>
      </c>
      <c r="AT9" s="157">
        <f t="shared" si="0"/>
        <v>0.56510951343186677</v>
      </c>
      <c r="AU9" s="157">
        <f t="shared" si="0"/>
        <v>0.62037909182406781</v>
      </c>
      <c r="AV9" s="157">
        <f t="shared" si="0"/>
        <v>0.51615206164782534</v>
      </c>
      <c r="AW9" s="157">
        <f t="shared" si="0"/>
        <v>0.70079856596885093</v>
      </c>
      <c r="AX9" s="157">
        <f t="shared" si="0"/>
        <v>0.66041666321160475</v>
      </c>
      <c r="AY9" s="157">
        <f t="shared" ref="AY9:AY18" si="4">IF(AH9="","",(AH9/P9)*10)</f>
        <v>0.75610974719857738</v>
      </c>
      <c r="AZ9" s="52">
        <f t="shared" si="1"/>
        <v>0.14489804591182992</v>
      </c>
      <c r="BB9" s="105"/>
      <c r="BC9" s="105"/>
    </row>
    <row r="10" spans="1:55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208933.37999999995</v>
      </c>
      <c r="O10" s="202">
        <v>266354.14999999985</v>
      </c>
      <c r="P10" s="119">
        <v>163521.96999999991</v>
      </c>
      <c r="Q10" s="52">
        <f t="shared" si="2"/>
        <v>-0.38607312857712184</v>
      </c>
      <c r="S10" s="109" t="s">
        <v>76</v>
      </c>
      <c r="T10" s="19">
        <v>7083.5199999999986</v>
      </c>
      <c r="U10" s="154">
        <v>5734.7760000000007</v>
      </c>
      <c r="V10" s="154">
        <v>6986.2150000000011</v>
      </c>
      <c r="W10" s="154">
        <v>8949.2860000000001</v>
      </c>
      <c r="X10" s="154">
        <v>7735.4290000000001</v>
      </c>
      <c r="Y10" s="154">
        <v>8580.4020000000019</v>
      </c>
      <c r="Z10" s="154">
        <v>6742.456000000001</v>
      </c>
      <c r="AA10" s="154">
        <v>10425.911000000004</v>
      </c>
      <c r="AB10" s="154">
        <v>11410.679</v>
      </c>
      <c r="AC10" s="154">
        <v>13024.389000000001</v>
      </c>
      <c r="AD10" s="154">
        <v>14120.863000000001</v>
      </c>
      <c r="AE10" s="154">
        <v>13171.960999999996</v>
      </c>
      <c r="AF10" s="154">
        <v>15339.62099999999</v>
      </c>
      <c r="AG10" s="154">
        <v>17054.146000000001</v>
      </c>
      <c r="AH10" s="119">
        <v>12217.896000000008</v>
      </c>
      <c r="AI10" s="52">
        <f t="shared" si="3"/>
        <v>-0.28358206854802304</v>
      </c>
      <c r="AK10" s="125">
        <f t="shared" si="0"/>
        <v>0.41567550232571626</v>
      </c>
      <c r="AL10" s="157">
        <f t="shared" si="0"/>
        <v>0.45686088859129592</v>
      </c>
      <c r="AM10" s="157">
        <f t="shared" si="0"/>
        <v>0.53272115749897475</v>
      </c>
      <c r="AN10" s="157">
        <f t="shared" si="0"/>
        <v>0.80396422819385238</v>
      </c>
      <c r="AO10" s="157">
        <f t="shared" si="0"/>
        <v>0.55468838065790216</v>
      </c>
      <c r="AP10" s="157">
        <f t="shared" si="0"/>
        <v>0.49634555231011412</v>
      </c>
      <c r="AQ10" s="157">
        <f t="shared" si="0"/>
        <v>0.55762801647298088</v>
      </c>
      <c r="AR10" s="157">
        <f t="shared" si="0"/>
        <v>0.53227135799174041</v>
      </c>
      <c r="AS10" s="157">
        <f t="shared" si="0"/>
        <v>0.75882468575155682</v>
      </c>
      <c r="AT10" s="157">
        <f t="shared" si="0"/>
        <v>0.5317533930111793</v>
      </c>
      <c r="AU10" s="157">
        <f t="shared" si="0"/>
        <v>0.60603680487223821</v>
      </c>
      <c r="AV10" s="157">
        <f t="shared" si="0"/>
        <v>0.55215186652573567</v>
      </c>
      <c r="AW10" s="157">
        <f t="shared" si="0"/>
        <v>0.73418718445085196</v>
      </c>
      <c r="AX10" s="157">
        <f t="shared" si="0"/>
        <v>0.64028084413177</v>
      </c>
      <c r="AY10" s="157">
        <f t="shared" si="4"/>
        <v>0.74717152685966393</v>
      </c>
      <c r="AZ10" s="52">
        <f t="shared" si="1"/>
        <v>0.166943433819013</v>
      </c>
      <c r="BB10" s="105"/>
      <c r="BC10" s="105"/>
    </row>
    <row r="11" spans="1:55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</v>
      </c>
      <c r="O11" s="202">
        <v>272003.78999999998</v>
      </c>
      <c r="P11" s="119">
        <v>185138.12000000014</v>
      </c>
      <c r="Q11" s="52">
        <f t="shared" si="2"/>
        <v>-0.31935463105127998</v>
      </c>
      <c r="S11" s="109" t="s">
        <v>77</v>
      </c>
      <c r="T11" s="19">
        <v>5269.9080000000022</v>
      </c>
      <c r="U11" s="154">
        <v>6791.5110000000022</v>
      </c>
      <c r="V11" s="154">
        <v>6331.175000000002</v>
      </c>
      <c r="W11" s="154">
        <v>12356.189000000002</v>
      </c>
      <c r="X11" s="154">
        <v>10013.188000000002</v>
      </c>
      <c r="Y11" s="154">
        <v>9709.3430000000008</v>
      </c>
      <c r="Z11" s="154">
        <v>9074.4239999999991</v>
      </c>
      <c r="AA11" s="154">
        <v>11193.306000000002</v>
      </c>
      <c r="AB11" s="154">
        <v>12194.198</v>
      </c>
      <c r="AC11" s="154">
        <v>12392.851000000008</v>
      </c>
      <c r="AD11" s="154">
        <v>10554.120999999999</v>
      </c>
      <c r="AE11" s="154">
        <v>14483.971999999998</v>
      </c>
      <c r="AF11" s="154">
        <v>20503.534999999996</v>
      </c>
      <c r="AG11" s="154">
        <v>18469.30599999999</v>
      </c>
      <c r="AH11" s="119">
        <v>13084.539999999999</v>
      </c>
      <c r="AI11" s="52">
        <f t="shared" si="3"/>
        <v>-0.29155215685960228</v>
      </c>
      <c r="AK11" s="125">
        <f t="shared" si="0"/>
        <v>0.4983700555886183</v>
      </c>
      <c r="AL11" s="157">
        <f t="shared" si="0"/>
        <v>0.46272411236012051</v>
      </c>
      <c r="AM11" s="157">
        <f t="shared" si="0"/>
        <v>0.59620293919642087</v>
      </c>
      <c r="AN11" s="157">
        <f t="shared" si="0"/>
        <v>0.78832235306922693</v>
      </c>
      <c r="AO11" s="157">
        <f t="shared" si="0"/>
        <v>0.48065790285305188</v>
      </c>
      <c r="AP11" s="157">
        <f t="shared" si="0"/>
        <v>0.53317937263440585</v>
      </c>
      <c r="AQ11" s="157">
        <f t="shared" si="0"/>
        <v>0.58051031214885285</v>
      </c>
      <c r="AR11" s="157">
        <f t="shared" si="0"/>
        <v>0.53719749811892448</v>
      </c>
      <c r="AS11" s="157">
        <f t="shared" si="0"/>
        <v>0.98815241189063374</v>
      </c>
      <c r="AT11" s="157">
        <f t="shared" si="0"/>
        <v>0.54251916481950524</v>
      </c>
      <c r="AU11" s="157">
        <f t="shared" si="0"/>
        <v>0.50895878228594893</v>
      </c>
      <c r="AV11" s="157">
        <f t="shared" si="0"/>
        <v>0.53260521749669598</v>
      </c>
      <c r="AW11" s="157">
        <f t="shared" si="0"/>
        <v>0.68745029417799808</v>
      </c>
      <c r="AX11" s="157">
        <f t="shared" si="0"/>
        <v>0.67900914174762017</v>
      </c>
      <c r="AY11" s="157">
        <f t="shared" si="4"/>
        <v>0.70674478059947843</v>
      </c>
      <c r="AZ11" s="52">
        <f t="shared" si="1"/>
        <v>4.0847224501974783E-2</v>
      </c>
      <c r="BB11" s="105"/>
      <c r="BC11" s="105"/>
    </row>
    <row r="12" spans="1:55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225840.24999999988</v>
      </c>
      <c r="O12" s="202">
        <v>318138.08000000066</v>
      </c>
      <c r="P12" s="119">
        <v>176789.4599999999</v>
      </c>
      <c r="Q12" s="52">
        <f t="shared" si="2"/>
        <v>-0.44429959469171521</v>
      </c>
      <c r="S12" s="109" t="s">
        <v>78</v>
      </c>
      <c r="T12" s="19">
        <v>8468.7459999999992</v>
      </c>
      <c r="U12" s="154">
        <v>4467.674</v>
      </c>
      <c r="V12" s="154">
        <v>6989.1480000000029</v>
      </c>
      <c r="W12" s="154">
        <v>11275.52199999999</v>
      </c>
      <c r="X12" s="154">
        <v>8874.6120000000028</v>
      </c>
      <c r="Y12" s="154">
        <v>11770.861000000004</v>
      </c>
      <c r="Z12" s="154">
        <v>9513.2329999999984</v>
      </c>
      <c r="AA12" s="154">
        <v>14562.611999999999</v>
      </c>
      <c r="AB12" s="154">
        <v>13054.882</v>
      </c>
      <c r="AC12" s="154">
        <v>13834.111000000008</v>
      </c>
      <c r="AD12" s="154">
        <v>12299.127999999995</v>
      </c>
      <c r="AE12" s="154">
        <v>14683.353999999999</v>
      </c>
      <c r="AF12" s="154">
        <v>14797.464000000002</v>
      </c>
      <c r="AG12" s="154">
        <v>19672.213000000003</v>
      </c>
      <c r="AH12" s="119">
        <v>14265.303999999995</v>
      </c>
      <c r="AI12" s="52">
        <f t="shared" si="3"/>
        <v>-0.27485006389469285</v>
      </c>
      <c r="AK12" s="125">
        <f t="shared" si="0"/>
        <v>0.48940102083250003</v>
      </c>
      <c r="AL12" s="157">
        <f t="shared" si="0"/>
        <v>0.50449374344847098</v>
      </c>
      <c r="AM12" s="157">
        <f t="shared" si="0"/>
        <v>0.57729878622795316</v>
      </c>
      <c r="AN12" s="157">
        <f t="shared" si="0"/>
        <v>0.79192363779461905</v>
      </c>
      <c r="AO12" s="157">
        <f t="shared" si="0"/>
        <v>0.54221451310521085</v>
      </c>
      <c r="AP12" s="157">
        <f t="shared" si="0"/>
        <v>0.51688432623633229</v>
      </c>
      <c r="AQ12" s="157">
        <f t="shared" si="0"/>
        <v>0.58966471319058733</v>
      </c>
      <c r="AR12" s="157">
        <f t="shared" si="0"/>
        <v>0.5887425368740008</v>
      </c>
      <c r="AS12" s="157">
        <f t="shared" si="0"/>
        <v>0.81811264500872194</v>
      </c>
      <c r="AT12" s="157">
        <f t="shared" si="0"/>
        <v>0.55588770322698033</v>
      </c>
      <c r="AU12" s="157">
        <f t="shared" si="0"/>
        <v>0.61193119574758248</v>
      </c>
      <c r="AV12" s="157">
        <f t="shared" si="0"/>
        <v>0.53029614319348128</v>
      </c>
      <c r="AW12" s="157">
        <f t="shared" si="0"/>
        <v>0.65521819073438015</v>
      </c>
      <c r="AX12" s="157">
        <f t="shared" si="0"/>
        <v>0.61835455221204461</v>
      </c>
      <c r="AY12" s="157">
        <f t="shared" si="4"/>
        <v>0.80690919017457274</v>
      </c>
      <c r="AZ12" s="52">
        <f t="shared" si="1"/>
        <v>0.30492965126238686</v>
      </c>
      <c r="BB12" s="105"/>
      <c r="BC12" s="105"/>
    </row>
    <row r="13" spans="1:55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119">
        <v>165682.68999999983</v>
      </c>
      <c r="Q13" s="52">
        <f t="shared" si="2"/>
        <v>-0.43640627753206657</v>
      </c>
      <c r="S13" s="109" t="s">
        <v>79</v>
      </c>
      <c r="T13" s="19">
        <v>8304.4390000000039</v>
      </c>
      <c r="U13" s="154">
        <v>7350.9219999999987</v>
      </c>
      <c r="V13" s="154">
        <v>8610.476999999999</v>
      </c>
      <c r="W13" s="154">
        <v>14121.920000000007</v>
      </c>
      <c r="X13" s="154">
        <v>13262.653999999999</v>
      </c>
      <c r="Y13" s="154">
        <v>12363.967000000001</v>
      </c>
      <c r="Z13" s="154">
        <v>8473.6030000000046</v>
      </c>
      <c r="AA13" s="154">
        <v>11749.72900000001</v>
      </c>
      <c r="AB13" s="154">
        <v>14285.174000000001</v>
      </c>
      <c r="AC13" s="154">
        <v>14287.105000000005</v>
      </c>
      <c r="AD13" s="154">
        <v>16611.900999999998</v>
      </c>
      <c r="AE13" s="154">
        <v>15670.151999999995</v>
      </c>
      <c r="AF13" s="154">
        <v>16724.077000000001</v>
      </c>
      <c r="AG13" s="154">
        <v>19188.491000000005</v>
      </c>
      <c r="AH13" s="119">
        <v>13486.543000000003</v>
      </c>
      <c r="AI13" s="52">
        <f t="shared" si="3"/>
        <v>-0.29715458083702362</v>
      </c>
      <c r="AK13" s="125">
        <f t="shared" si="0"/>
        <v>0.53967478774498701</v>
      </c>
      <c r="AL13" s="157">
        <f t="shared" si="0"/>
        <v>0.50255463998014638</v>
      </c>
      <c r="AM13" s="157">
        <f t="shared" si="0"/>
        <v>0.66411025378018629</v>
      </c>
      <c r="AN13" s="157">
        <f t="shared" si="0"/>
        <v>0.78542266846555253</v>
      </c>
      <c r="AO13" s="157">
        <f t="shared" si="0"/>
        <v>0.49213350654252608</v>
      </c>
      <c r="AP13" s="157">
        <f t="shared" si="0"/>
        <v>0.51999625184490039</v>
      </c>
      <c r="AQ13" s="157">
        <f t="shared" si="0"/>
        <v>0.57328655806682549</v>
      </c>
      <c r="AR13" s="157">
        <f t="shared" si="0"/>
        <v>0.56676539384784497</v>
      </c>
      <c r="AS13" s="157">
        <f t="shared" si="0"/>
        <v>0.81053566648256559</v>
      </c>
      <c r="AT13" s="157">
        <f t="shared" si="0"/>
        <v>0.51265743593434887</v>
      </c>
      <c r="AU13" s="157">
        <f t="shared" si="0"/>
        <v>0.58120081940987156</v>
      </c>
      <c r="AV13" s="157">
        <f t="shared" si="0"/>
        <v>0.56183921787576485</v>
      </c>
      <c r="AW13" s="157">
        <f t="shared" si="0"/>
        <v>0.70847582532245557</v>
      </c>
      <c r="AX13" s="157">
        <f t="shared" si="0"/>
        <v>0.65272437761799085</v>
      </c>
      <c r="AY13" s="157">
        <f t="shared" si="4"/>
        <v>0.8139983120747265</v>
      </c>
      <c r="AZ13" s="52">
        <f t="shared" si="1"/>
        <v>0.2470781542513826</v>
      </c>
      <c r="BB13" s="105"/>
      <c r="BC13" s="105"/>
    </row>
    <row r="14" spans="1:55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119">
        <v>165638.50000000012</v>
      </c>
      <c r="Q14" s="52">
        <f t="shared" si="2"/>
        <v>-0.34078807262938304</v>
      </c>
      <c r="S14" s="109" t="s">
        <v>80</v>
      </c>
      <c r="T14" s="19">
        <v>7854.7379999999985</v>
      </c>
      <c r="U14" s="154">
        <v>8326.2219999999998</v>
      </c>
      <c r="V14" s="154">
        <v>7079.4509999999991</v>
      </c>
      <c r="W14" s="154">
        <v>9224.3630000000012</v>
      </c>
      <c r="X14" s="154">
        <v>8588.8440000000028</v>
      </c>
      <c r="Y14" s="154">
        <v>10903.496999999998</v>
      </c>
      <c r="Z14" s="154">
        <v>9835.2980000000043</v>
      </c>
      <c r="AA14" s="154">
        <v>10047.059999999994</v>
      </c>
      <c r="AB14" s="154">
        <v>13857.925999999999</v>
      </c>
      <c r="AC14" s="154">
        <v>14770.591999999991</v>
      </c>
      <c r="AD14" s="154">
        <v>15842.40800000001</v>
      </c>
      <c r="AE14" s="154">
        <v>12842.719000000006</v>
      </c>
      <c r="AF14" s="154">
        <v>16614.627</v>
      </c>
      <c r="AG14" s="154">
        <v>17015.243999999999</v>
      </c>
      <c r="AH14" s="119">
        <v>12652.244000000006</v>
      </c>
      <c r="AI14" s="52">
        <f t="shared" si="3"/>
        <v>-0.25641712807644679</v>
      </c>
      <c r="AK14" s="125">
        <f t="shared" si="0"/>
        <v>0.45427317597741834</v>
      </c>
      <c r="AL14" s="157">
        <f t="shared" si="0"/>
        <v>0.4208013449111434</v>
      </c>
      <c r="AM14" s="157">
        <f t="shared" si="0"/>
        <v>0.65057433259497854</v>
      </c>
      <c r="AN14" s="157">
        <f t="shared" si="0"/>
        <v>0.71673199543963806</v>
      </c>
      <c r="AO14" s="157">
        <f t="shared" si="0"/>
        <v>0.436259341155668</v>
      </c>
      <c r="AP14" s="157">
        <f t="shared" si="0"/>
        <v>0.46104324133086483</v>
      </c>
      <c r="AQ14" s="157">
        <f t="shared" si="0"/>
        <v>0.60980228558256033</v>
      </c>
      <c r="AR14" s="157">
        <f t="shared" si="0"/>
        <v>0.58552699212611625</v>
      </c>
      <c r="AS14" s="157">
        <f t="shared" si="0"/>
        <v>0.76922209294470589</v>
      </c>
      <c r="AT14" s="157">
        <f t="shared" si="0"/>
        <v>0.49861409740591178</v>
      </c>
      <c r="AU14" s="157">
        <f t="shared" si="0"/>
        <v>0.55334691691330395</v>
      </c>
      <c r="AV14" s="157">
        <f t="shared" si="0"/>
        <v>0.58589877803467094</v>
      </c>
      <c r="AW14" s="157">
        <f t="shared" si="0"/>
        <v>0.6847548913986925</v>
      </c>
      <c r="AX14" s="157">
        <f t="shared" si="0"/>
        <v>0.67717661002250795</v>
      </c>
      <c r="AY14" s="157">
        <f t="shared" si="4"/>
        <v>0.76384681097691642</v>
      </c>
      <c r="AZ14" s="52">
        <f t="shared" si="1"/>
        <v>0.12798758798170501</v>
      </c>
      <c r="BB14" s="105"/>
      <c r="BC14" s="105"/>
    </row>
    <row r="15" spans="1:55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119">
        <v>165445.23999999987</v>
      </c>
      <c r="Q15" s="52">
        <f t="shared" si="2"/>
        <v>-3.343352924807981E-2</v>
      </c>
      <c r="S15" s="109" t="s">
        <v>81</v>
      </c>
      <c r="T15" s="19">
        <v>8976.5390000000007</v>
      </c>
      <c r="U15" s="154">
        <v>8231.4969999999994</v>
      </c>
      <c r="V15" s="154">
        <v>7380.0529999999981</v>
      </c>
      <c r="W15" s="154">
        <v>9158.0150000000012</v>
      </c>
      <c r="X15" s="154">
        <v>11920.680999999999</v>
      </c>
      <c r="Y15" s="154">
        <v>8611.9049999999952</v>
      </c>
      <c r="Z15" s="154">
        <v>9047.3699999999972</v>
      </c>
      <c r="AA15" s="154">
        <v>10872.128000000008</v>
      </c>
      <c r="AB15" s="154">
        <v>13645.628000000001</v>
      </c>
      <c r="AC15" s="154">
        <v>13484.313000000007</v>
      </c>
      <c r="AD15" s="154">
        <v>12902.209999999997</v>
      </c>
      <c r="AE15" s="154">
        <v>12615.414999999995</v>
      </c>
      <c r="AF15" s="154">
        <v>19603.920000000002</v>
      </c>
      <c r="AG15" s="154">
        <v>13282.670000000006</v>
      </c>
      <c r="AH15" s="119">
        <v>13426.576000000003</v>
      </c>
      <c r="AI15" s="52">
        <f t="shared" si="3"/>
        <v>1.0834116935826695E-2</v>
      </c>
      <c r="AK15" s="125">
        <f t="shared" si="0"/>
        <v>0.48608894904468092</v>
      </c>
      <c r="AL15" s="157">
        <f t="shared" si="0"/>
        <v>0.57028198953005838</v>
      </c>
      <c r="AM15" s="157">
        <f t="shared" si="0"/>
        <v>0.92129144158854492</v>
      </c>
      <c r="AN15" s="157">
        <f t="shared" si="0"/>
        <v>0.7448792684285741</v>
      </c>
      <c r="AO15" s="157">
        <f t="shared" si="0"/>
        <v>0.55097709882665669</v>
      </c>
      <c r="AP15" s="157">
        <f t="shared" si="0"/>
        <v>0.56417277320115655</v>
      </c>
      <c r="AQ15" s="157">
        <f t="shared" si="0"/>
        <v>0.60424963739491866</v>
      </c>
      <c r="AR15" s="157">
        <f t="shared" si="0"/>
        <v>0.79059534211607208</v>
      </c>
      <c r="AS15" s="157">
        <f t="shared" si="0"/>
        <v>0.86320088116450155</v>
      </c>
      <c r="AT15" s="157">
        <f t="shared" si="0"/>
        <v>0.54272632991931669</v>
      </c>
      <c r="AU15" s="157">
        <f t="shared" si="0"/>
        <v>0.66524202077045469</v>
      </c>
      <c r="AV15" s="157">
        <f t="shared" si="0"/>
        <v>0.67829880835180723</v>
      </c>
      <c r="AW15" s="157">
        <f t="shared" si="0"/>
        <v>0.71514501955494125</v>
      </c>
      <c r="AX15" s="157">
        <f t="shared" si="0"/>
        <v>0.77600198495057482</v>
      </c>
      <c r="AY15" s="157">
        <f t="shared" si="4"/>
        <v>0.81154199419699313</v>
      </c>
      <c r="AZ15" s="52">
        <f t="shared" si="1"/>
        <v>4.5798863837547957E-2</v>
      </c>
      <c r="BB15" s="105"/>
      <c r="BC15" s="105"/>
    </row>
    <row r="16" spans="1:55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119">
        <v>155233.79999999984</v>
      </c>
      <c r="Q16" s="52">
        <f t="shared" si="2"/>
        <v>-7.9434502090213174E-2</v>
      </c>
      <c r="S16" s="109" t="s">
        <v>82</v>
      </c>
      <c r="T16" s="19">
        <v>8917.1569999999974</v>
      </c>
      <c r="U16" s="154">
        <v>6317.9840000000004</v>
      </c>
      <c r="V16" s="154">
        <v>6844.7550000000019</v>
      </c>
      <c r="W16" s="154">
        <v>12425.312000000002</v>
      </c>
      <c r="X16" s="154">
        <v>11852.688999999998</v>
      </c>
      <c r="Y16" s="154">
        <v>8900.4360000000015</v>
      </c>
      <c r="Z16" s="154">
        <v>10677.083000000001</v>
      </c>
      <c r="AA16" s="154">
        <v>13098.086000000008</v>
      </c>
      <c r="AB16" s="154">
        <v>16740.395</v>
      </c>
      <c r="AC16" s="154">
        <v>17459.428999999986</v>
      </c>
      <c r="AD16" s="154">
        <v>14265.805999999997</v>
      </c>
      <c r="AE16" s="154">
        <v>13945.046000000009</v>
      </c>
      <c r="AF16" s="154">
        <v>17808.539999999997</v>
      </c>
      <c r="AG16" s="154">
        <v>12604.263000000004</v>
      </c>
      <c r="AH16" s="119">
        <v>12431.215999999999</v>
      </c>
      <c r="AI16" s="52">
        <f t="shared" si="3"/>
        <v>-1.3729243828060862E-2</v>
      </c>
      <c r="AK16" s="125">
        <f t="shared" si="0"/>
        <v>0.50940855377704619</v>
      </c>
      <c r="AL16" s="157">
        <f t="shared" si="0"/>
        <v>0.62502982699747878</v>
      </c>
      <c r="AM16" s="157">
        <f t="shared" si="0"/>
        <v>0.99154958019518513</v>
      </c>
      <c r="AN16" s="157">
        <f t="shared" si="0"/>
        <v>0.80404355483546253</v>
      </c>
      <c r="AO16" s="157">
        <f t="shared" si="0"/>
        <v>0.61733227853359063</v>
      </c>
      <c r="AP16" s="157">
        <f t="shared" si="0"/>
        <v>0.71987570862832317</v>
      </c>
      <c r="AQ16" s="157">
        <f t="shared" si="0"/>
        <v>0.76635350276526137</v>
      </c>
      <c r="AR16" s="157">
        <f t="shared" si="0"/>
        <v>0.8211433301976967</v>
      </c>
      <c r="AS16" s="157">
        <f t="shared" si="0"/>
        <v>0.76836051432490382</v>
      </c>
      <c r="AT16" s="157">
        <f t="shared" si="0"/>
        <v>0.62297780713489115</v>
      </c>
      <c r="AU16" s="157">
        <f t="shared" si="0"/>
        <v>0.64502965024503012</v>
      </c>
      <c r="AV16" s="157">
        <f t="shared" si="0"/>
        <v>0.62782479707526928</v>
      </c>
      <c r="AW16" s="157">
        <f t="shared" si="0"/>
        <v>0.68654140158990717</v>
      </c>
      <c r="AX16" s="157">
        <f t="shared" si="0"/>
        <v>0.74745639444379508</v>
      </c>
      <c r="AY16" s="157">
        <f t="shared" si="4"/>
        <v>0.80080601003132124</v>
      </c>
      <c r="AZ16" s="52">
        <f t="shared" si="1"/>
        <v>7.1374886861761647E-2</v>
      </c>
      <c r="BB16" s="105"/>
      <c r="BC16" s="105"/>
    </row>
    <row r="17" spans="1:55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119">
        <v>192751.84999999992</v>
      </c>
      <c r="Q17" s="52">
        <f t="shared" si="2"/>
        <v>4.0193837384214302E-2</v>
      </c>
      <c r="S17" s="109" t="s">
        <v>83</v>
      </c>
      <c r="T17" s="19">
        <v>8623.6640000000007</v>
      </c>
      <c r="U17" s="154">
        <v>7729.3239999999987</v>
      </c>
      <c r="V17" s="154">
        <v>10518.219000000001</v>
      </c>
      <c r="W17" s="154">
        <v>7756.1780000000035</v>
      </c>
      <c r="X17" s="154">
        <v>12715.098000000002</v>
      </c>
      <c r="Y17" s="154">
        <v>10229.966999999997</v>
      </c>
      <c r="Z17" s="154">
        <v>10778.716999999997</v>
      </c>
      <c r="AA17" s="154">
        <v>11138.637000000001</v>
      </c>
      <c r="AB17" s="154">
        <v>17757.596000000001</v>
      </c>
      <c r="AC17" s="154">
        <v>15905.198000000008</v>
      </c>
      <c r="AD17" s="154">
        <v>14901.102000000014</v>
      </c>
      <c r="AE17" s="154">
        <v>15769.840000000007</v>
      </c>
      <c r="AF17" s="154">
        <v>21137.471000000001</v>
      </c>
      <c r="AG17" s="154">
        <v>15377.04</v>
      </c>
      <c r="AH17" s="119">
        <v>16267.395999999992</v>
      </c>
      <c r="AI17" s="52">
        <f t="shared" si="3"/>
        <v>5.7901650772839937E-2</v>
      </c>
      <c r="AK17" s="125">
        <f t="shared" si="0"/>
        <v>0.60031460662581315</v>
      </c>
      <c r="AL17" s="157">
        <f t="shared" si="0"/>
        <v>0.71355709966938063</v>
      </c>
      <c r="AM17" s="157">
        <f t="shared" ref="AM17:AP19" si="5">IF(V17="","",(V17/D17)*10)</f>
        <v>0.83440387019522733</v>
      </c>
      <c r="AN17" s="157">
        <f t="shared" si="5"/>
        <v>0.75962205850307263</v>
      </c>
      <c r="AO17" s="157">
        <f t="shared" si="5"/>
        <v>0.665186196292187</v>
      </c>
      <c r="AP17" s="157">
        <f t="shared" si="5"/>
        <v>0.71107592250929597</v>
      </c>
      <c r="AQ17" s="157">
        <f t="shared" si="0"/>
        <v>0.71269022597614096</v>
      </c>
      <c r="AR17" s="157">
        <f t="shared" si="0"/>
        <v>0.81960669958150867</v>
      </c>
      <c r="AS17" s="157">
        <f t="shared" si="0"/>
        <v>0.65924492501094711</v>
      </c>
      <c r="AT17" s="157">
        <f t="shared" si="0"/>
        <v>0.69739113193480651</v>
      </c>
      <c r="AU17" s="157">
        <f t="shared" si="0"/>
        <v>0.65871886092679444</v>
      </c>
      <c r="AV17" s="157">
        <f t="shared" si="0"/>
        <v>0.73566620101991387</v>
      </c>
      <c r="AW17" s="157">
        <f t="shared" si="0"/>
        <v>0.76443149183598691</v>
      </c>
      <c r="AX17" s="157">
        <f t="shared" si="0"/>
        <v>0.82982872772482164</v>
      </c>
      <c r="AY17" s="157">
        <f t="shared" si="4"/>
        <v>0.84395537578497937</v>
      </c>
      <c r="AZ17" s="52">
        <f t="shared" si="1"/>
        <v>1.7023570754039079E-2</v>
      </c>
      <c r="BB17" s="105"/>
      <c r="BC17" s="105"/>
    </row>
    <row r="18" spans="1:55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119">
        <v>171053.73999999967</v>
      </c>
      <c r="Q18" s="52">
        <f t="shared" si="2"/>
        <v>-0.10953555941626243</v>
      </c>
      <c r="S18" s="109" t="s">
        <v>84</v>
      </c>
      <c r="T18" s="19">
        <v>8608.0499999999975</v>
      </c>
      <c r="U18" s="154">
        <v>10777.051000000001</v>
      </c>
      <c r="V18" s="154">
        <v>8423.9280000000035</v>
      </c>
      <c r="W18" s="154">
        <v>14158.847</v>
      </c>
      <c r="X18" s="154">
        <v>13639.642000000007</v>
      </c>
      <c r="Y18" s="154">
        <v>9440.7710000000006</v>
      </c>
      <c r="Z18" s="154">
        <v>11551.010000000002</v>
      </c>
      <c r="AA18" s="154">
        <v>14804.034999999996</v>
      </c>
      <c r="AB18" s="154">
        <v>13581.739</v>
      </c>
      <c r="AC18" s="154">
        <v>16207.478999999999</v>
      </c>
      <c r="AD18" s="154">
        <v>14210.079999999994</v>
      </c>
      <c r="AE18" s="154">
        <v>17409.10100000001</v>
      </c>
      <c r="AF18" s="154">
        <v>19690.529000000002</v>
      </c>
      <c r="AG18" s="154">
        <v>13497.761999999999</v>
      </c>
      <c r="AH18" s="119">
        <v>12456.844000000005</v>
      </c>
      <c r="AI18" s="52">
        <f t="shared" si="3"/>
        <v>-7.7117821458105001E-2</v>
      </c>
      <c r="AK18" s="125">
        <f t="shared" si="0"/>
        <v>0.56293609227965202</v>
      </c>
      <c r="AL18" s="157">
        <f t="shared" si="0"/>
        <v>0.49757933898949919</v>
      </c>
      <c r="AM18" s="157">
        <f t="shared" si="5"/>
        <v>0.98046650538801527</v>
      </c>
      <c r="AN18" s="157">
        <f t="shared" si="5"/>
        <v>0.61540853762851611</v>
      </c>
      <c r="AO18" s="157">
        <f t="shared" si="5"/>
        <v>0.58447388363736552</v>
      </c>
      <c r="AP18" s="157">
        <f t="shared" si="5"/>
        <v>0.63213282543644767</v>
      </c>
      <c r="AQ18" s="157">
        <f t="shared" si="0"/>
        <v>0.68056524515204542</v>
      </c>
      <c r="AR18" s="157">
        <f t="shared" si="0"/>
        <v>0.91603617653690639</v>
      </c>
      <c r="AS18" s="157">
        <f t="shared" si="0"/>
        <v>0.67341958545274683</v>
      </c>
      <c r="AT18" s="157">
        <f t="shared" si="0"/>
        <v>0.7003002037365289</v>
      </c>
      <c r="AU18" s="157">
        <f t="shared" si="0"/>
        <v>0.56951749515031103</v>
      </c>
      <c r="AV18" s="157">
        <f t="shared" si="0"/>
        <v>0.71024266463191987</v>
      </c>
      <c r="AW18" s="157">
        <f t="shared" si="0"/>
        <v>0.66289479896411974</v>
      </c>
      <c r="AX18" s="157">
        <f t="shared" si="0"/>
        <v>0.70266087654455567</v>
      </c>
      <c r="AY18" s="157">
        <f t="shared" si="4"/>
        <v>0.72824154561017074</v>
      </c>
      <c r="AZ18" s="52">
        <f t="shared" si="1"/>
        <v>3.6405426742146217E-2</v>
      </c>
      <c r="BB18" s="105"/>
      <c r="BC18" s="105"/>
    </row>
    <row r="19" spans="1:55" ht="20.100000000000001" customHeight="1" thickBot="1" x14ac:dyDescent="0.3">
      <c r="A19" s="35" t="str">
        <f>'2'!A19</f>
        <v>jan-dez</v>
      </c>
      <c r="B19" s="167">
        <f>SUM(B7:B18)</f>
        <v>1816262.9199999997</v>
      </c>
      <c r="C19" s="168">
        <f t="shared" ref="C19:P19" si="6">SUM(C7:C18)</f>
        <v>1636088.4299999995</v>
      </c>
      <c r="D19" s="168">
        <f t="shared" si="6"/>
        <v>1296144.57</v>
      </c>
      <c r="E19" s="168">
        <f t="shared" si="6"/>
        <v>1599529.9399999997</v>
      </c>
      <c r="F19" s="168">
        <f t="shared" si="6"/>
        <v>2330198.42</v>
      </c>
      <c r="G19" s="168">
        <f t="shared" si="6"/>
        <v>2161091.4399999995</v>
      </c>
      <c r="H19" s="168">
        <f t="shared" si="6"/>
        <v>1804450.2999999998</v>
      </c>
      <c r="I19" s="168">
        <f t="shared" si="6"/>
        <v>2155820.8899999992</v>
      </c>
      <c r="J19" s="168">
        <f t="shared" si="6"/>
        <v>1977201.2999999996</v>
      </c>
      <c r="K19" s="168">
        <f t="shared" si="6"/>
        <v>2935261.1400000011</v>
      </c>
      <c r="L19" s="168">
        <f t="shared" si="6"/>
        <v>2745238.3199999994</v>
      </c>
      <c r="M19" s="168">
        <f t="shared" si="6"/>
        <v>2970951.5000000005</v>
      </c>
      <c r="N19" s="168">
        <f t="shared" si="6"/>
        <v>2971422.54</v>
      </c>
      <c r="O19" s="168">
        <f t="shared" si="6"/>
        <v>2892758.01</v>
      </c>
      <c r="P19" s="309">
        <f t="shared" si="6"/>
        <v>2083846.8299999989</v>
      </c>
      <c r="Q19" s="164">
        <f t="shared" si="2"/>
        <v>-0.27963320028971278</v>
      </c>
      <c r="R19" s="171"/>
      <c r="S19" s="170"/>
      <c r="T19" s="168">
        <f>SUM(T7:T18)</f>
        <v>89493.365000000005</v>
      </c>
      <c r="U19" s="168">
        <f t="shared" ref="U19:AH19" si="7">SUM(U7:U18)</f>
        <v>81914.569000000003</v>
      </c>
      <c r="V19" s="168">
        <f t="shared" si="7"/>
        <v>86371.3</v>
      </c>
      <c r="W19" s="168">
        <f t="shared" si="7"/>
        <v>122399.001</v>
      </c>
      <c r="X19" s="168">
        <f t="shared" si="7"/>
        <v>125153.99099999999</v>
      </c>
      <c r="Y19" s="168">
        <f t="shared" si="7"/>
        <v>116754.90900000001</v>
      </c>
      <c r="Z19" s="168">
        <f t="shared" si="7"/>
        <v>110190.53600000002</v>
      </c>
      <c r="AA19" s="168">
        <f t="shared" si="7"/>
        <v>137205.92600000004</v>
      </c>
      <c r="AB19" s="168">
        <f t="shared" si="7"/>
        <v>154727.05100000001</v>
      </c>
      <c r="AC19" s="168">
        <f t="shared" si="7"/>
        <v>169208.33800000002</v>
      </c>
      <c r="AD19" s="168">
        <f t="shared" si="7"/>
        <v>166254.71300000002</v>
      </c>
      <c r="AE19" s="168">
        <f t="shared" si="7"/>
        <v>172866.03899999999</v>
      </c>
      <c r="AF19" s="168">
        <f t="shared" si="7"/>
        <v>205343.67500000002</v>
      </c>
      <c r="AG19" s="168">
        <f t="shared" si="7"/>
        <v>197581.58900000001</v>
      </c>
      <c r="AH19" s="309">
        <f t="shared" si="7"/>
        <v>157416.04200000002</v>
      </c>
      <c r="AI19" s="165">
        <f t="shared" si="3"/>
        <v>-0.20328587902995349</v>
      </c>
      <c r="AK19" s="172">
        <f t="shared" si="0"/>
        <v>0.49273353551698351</v>
      </c>
      <c r="AL19" s="173">
        <f t="shared" si="0"/>
        <v>0.50067323683720466</v>
      </c>
      <c r="AM19" s="173">
        <f t="shared" si="5"/>
        <v>0.66637088176051229</v>
      </c>
      <c r="AN19" s="173">
        <f t="shared" si="5"/>
        <v>0.76521856790001697</v>
      </c>
      <c r="AO19" s="173">
        <f t="shared" si="5"/>
        <v>0.53709585383720237</v>
      </c>
      <c r="AP19" s="173">
        <f t="shared" si="5"/>
        <v>0.5402589952417749</v>
      </c>
      <c r="AQ19" s="173">
        <f t="shared" si="0"/>
        <v>0.61065985580206916</v>
      </c>
      <c r="AR19" s="173">
        <f t="shared" si="0"/>
        <v>0.63644399512243377</v>
      </c>
      <c r="AS19" s="173">
        <f t="shared" si="0"/>
        <v>0.78255588340954474</v>
      </c>
      <c r="AT19" s="173">
        <f t="shared" si="0"/>
        <v>0.57646774828354774</v>
      </c>
      <c r="AU19" s="173">
        <f t="shared" si="0"/>
        <v>0.60561122066808415</v>
      </c>
      <c r="AV19" s="173">
        <f t="shared" si="0"/>
        <v>0.5818541265315168</v>
      </c>
      <c r="AW19" s="173">
        <f t="shared" si="0"/>
        <v>0.6910618474341923</v>
      </c>
      <c r="AX19" s="173">
        <f t="shared" si="0"/>
        <v>0.68302149131375156</v>
      </c>
      <c r="AY19" s="173">
        <f>(AH19/P19)*10</f>
        <v>0.75541080915241787</v>
      </c>
      <c r="AZ19" s="61">
        <f t="shared" si="1"/>
        <v>0.10598395330054655</v>
      </c>
      <c r="BB19" s="105"/>
      <c r="BC19" s="105"/>
    </row>
    <row r="20" spans="1:55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O20" si="8">SUM(E7:E9)</f>
        <v>270933.47000000003</v>
      </c>
      <c r="F20" s="154">
        <f t="shared" si="8"/>
        <v>519508.35</v>
      </c>
      <c r="G20" s="154">
        <f t="shared" si="8"/>
        <v>534624.43999999983</v>
      </c>
      <c r="H20" s="154">
        <f t="shared" si="8"/>
        <v>446773.26</v>
      </c>
      <c r="I20" s="154">
        <f t="shared" si="8"/>
        <v>530786.49</v>
      </c>
      <c r="J20" s="154">
        <f t="shared" si="8"/>
        <v>340453.22</v>
      </c>
      <c r="K20" s="154">
        <f t="shared" si="8"/>
        <v>649895.34000000008</v>
      </c>
      <c r="L20" s="154">
        <f t="shared" si="8"/>
        <v>640920.42999999993</v>
      </c>
      <c r="M20" s="154">
        <f t="shared" si="8"/>
        <v>817875.08000000077</v>
      </c>
      <c r="N20" s="154">
        <f t="shared" si="8"/>
        <v>652629.94999999995</v>
      </c>
      <c r="O20" s="154">
        <f t="shared" si="8"/>
        <v>773823.65999999992</v>
      </c>
      <c r="P20" s="154">
        <f>IF(P9="","",SUM(P7:P9))</f>
        <v>542591.45999999985</v>
      </c>
      <c r="Q20" s="61">
        <f t="shared" si="2"/>
        <v>-0.29881769187569179</v>
      </c>
      <c r="S20" s="109" t="s">
        <v>85</v>
      </c>
      <c r="T20" s="19">
        <f>SUM(T7:T9)</f>
        <v>17386.603999999999</v>
      </c>
      <c r="U20" s="154">
        <f t="shared" ref="U20" si="9">SUM(U7:U9)</f>
        <v>16187.608</v>
      </c>
      <c r="V20" s="154">
        <f>SUM(V7:V9)</f>
        <v>17207.878999999994</v>
      </c>
      <c r="W20" s="154">
        <f t="shared" ref="W20:AG20" si="10">SUM(W7:W9)</f>
        <v>22973.369000000002</v>
      </c>
      <c r="X20" s="154">
        <f t="shared" si="10"/>
        <v>26551.153999999995</v>
      </c>
      <c r="Y20" s="154">
        <f t="shared" si="10"/>
        <v>26243.759999999998</v>
      </c>
      <c r="Z20" s="154">
        <f t="shared" si="10"/>
        <v>24497.342000000004</v>
      </c>
      <c r="AA20" s="154">
        <f t="shared" si="10"/>
        <v>29314.421999999999</v>
      </c>
      <c r="AB20" s="154">
        <f t="shared" si="10"/>
        <v>28198.834000000003</v>
      </c>
      <c r="AC20" s="154">
        <f t="shared" si="10"/>
        <v>37842.870999999999</v>
      </c>
      <c r="AD20" s="154">
        <f t="shared" si="10"/>
        <v>40547.094000000005</v>
      </c>
      <c r="AE20" s="154">
        <f t="shared" si="10"/>
        <v>42274.478999999992</v>
      </c>
      <c r="AF20" s="154">
        <f t="shared" si="10"/>
        <v>43123.891000000003</v>
      </c>
      <c r="AG20" s="154">
        <f t="shared" si="10"/>
        <v>51420.454000000012</v>
      </c>
      <c r="AH20" s="202">
        <f>IF(AH9="","",SUM(AH7:AH9))</f>
        <v>37127.483000000015</v>
      </c>
      <c r="AI20" s="61">
        <f t="shared" si="3"/>
        <v>-0.27796275388778158</v>
      </c>
      <c r="AK20" s="124">
        <f t="shared" si="0"/>
        <v>0.45277968317460826</v>
      </c>
      <c r="AL20" s="156">
        <f t="shared" si="0"/>
        <v>0.44870661372088694</v>
      </c>
      <c r="AM20" s="156">
        <f t="shared" si="0"/>
        <v>0.50886638186154198</v>
      </c>
      <c r="AN20" s="156">
        <f t="shared" si="0"/>
        <v>0.84793395958055684</v>
      </c>
      <c r="AO20" s="156">
        <f t="shared" si="0"/>
        <v>0.51108233390281399</v>
      </c>
      <c r="AP20" s="156">
        <f t="shared" si="0"/>
        <v>0.49088216019454722</v>
      </c>
      <c r="AQ20" s="156">
        <f t="shared" si="0"/>
        <v>0.54831710384815791</v>
      </c>
      <c r="AR20" s="156">
        <f t="shared" si="0"/>
        <v>0.55228274555367829</v>
      </c>
      <c r="AS20" s="156">
        <f t="shared" si="0"/>
        <v>0.82827338216980306</v>
      </c>
      <c r="AT20" s="156">
        <f t="shared" si="0"/>
        <v>0.5822917733184545</v>
      </c>
      <c r="AU20" s="156">
        <f t="shared" si="0"/>
        <v>0.63263850085103401</v>
      </c>
      <c r="AV20" s="156">
        <f t="shared" si="0"/>
        <v>0.51688185682341559</v>
      </c>
      <c r="AW20" s="156">
        <f t="shared" si="0"/>
        <v>0.66077094684361337</v>
      </c>
      <c r="AX20" s="156">
        <f t="shared" si="0"/>
        <v>0.66449834320134404</v>
      </c>
      <c r="AY20" s="156">
        <f>IF(AH20="","",(AH20/P20)*10)</f>
        <v>0.68426220714937214</v>
      </c>
      <c r="AZ20" s="61">
        <f t="shared" si="1"/>
        <v>2.9742533070604829E-2</v>
      </c>
      <c r="BB20" s="105"/>
      <c r="BC20" s="105"/>
    </row>
    <row r="21" spans="1:55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O21" si="11">SUM(E10:E12)</f>
        <v>410436.21999999991</v>
      </c>
      <c r="F21" s="154">
        <f t="shared" si="11"/>
        <v>511451.39999999991</v>
      </c>
      <c r="G21" s="154">
        <f t="shared" si="11"/>
        <v>582701.47000000009</v>
      </c>
      <c r="H21" s="154">
        <f t="shared" si="11"/>
        <v>438564.12</v>
      </c>
      <c r="I21" s="154">
        <f t="shared" si="11"/>
        <v>651591.7899999998</v>
      </c>
      <c r="J21" s="154">
        <f t="shared" si="11"/>
        <v>433350.24</v>
      </c>
      <c r="K21" s="154">
        <f t="shared" si="11"/>
        <v>722229.66999999993</v>
      </c>
      <c r="L21" s="154">
        <f t="shared" si="11"/>
        <v>641359.04</v>
      </c>
      <c r="M21" s="154">
        <f t="shared" si="11"/>
        <v>787392.28999999992</v>
      </c>
      <c r="N21" s="154">
        <f t="shared" si="11"/>
        <v>733028.42999999982</v>
      </c>
      <c r="O21" s="154">
        <f t="shared" si="11"/>
        <v>856496.02000000048</v>
      </c>
      <c r="P21" s="154">
        <f>IF(P12="","",SUM(P10:P12))</f>
        <v>525449.55000000005</v>
      </c>
      <c r="Q21" s="52">
        <f t="shared" si="2"/>
        <v>-0.38651256079391971</v>
      </c>
      <c r="S21" s="109" t="s">
        <v>86</v>
      </c>
      <c r="T21" s="19">
        <f>SUM(T10:T12)</f>
        <v>20822.173999999999</v>
      </c>
      <c r="U21" s="154">
        <f t="shared" ref="U21" si="12">SUM(U10:U12)</f>
        <v>16993.961000000003</v>
      </c>
      <c r="V21" s="154">
        <f>SUM(V10:V12)</f>
        <v>20306.538000000008</v>
      </c>
      <c r="W21" s="154">
        <f t="shared" ref="W21:AG21" si="13">SUM(W10:W12)</f>
        <v>32580.996999999992</v>
      </c>
      <c r="X21" s="154">
        <f t="shared" si="13"/>
        <v>26623.229000000007</v>
      </c>
      <c r="Y21" s="154">
        <f t="shared" si="13"/>
        <v>30060.606000000007</v>
      </c>
      <c r="Z21" s="154">
        <f t="shared" si="13"/>
        <v>25330.112999999998</v>
      </c>
      <c r="AA21" s="154">
        <f t="shared" si="13"/>
        <v>36181.829000000005</v>
      </c>
      <c r="AB21" s="154">
        <f t="shared" si="13"/>
        <v>36659.758999999998</v>
      </c>
      <c r="AC21" s="154">
        <f t="shared" si="13"/>
        <v>39251.351000000017</v>
      </c>
      <c r="AD21" s="154">
        <f t="shared" si="13"/>
        <v>36974.111999999994</v>
      </c>
      <c r="AE21" s="154">
        <f t="shared" si="13"/>
        <v>42339.286999999997</v>
      </c>
      <c r="AF21" s="154">
        <f t="shared" si="13"/>
        <v>50640.619999999988</v>
      </c>
      <c r="AG21" s="154">
        <f t="shared" si="13"/>
        <v>55195.664999999994</v>
      </c>
      <c r="AH21" s="202">
        <f>IF(AH12="","",SUM(AH10:AH12))</f>
        <v>39567.740000000005</v>
      </c>
      <c r="AI21" s="52">
        <f t="shared" si="3"/>
        <v>-0.28313681880633179</v>
      </c>
      <c r="AK21" s="125">
        <f t="shared" si="0"/>
        <v>0.4635433813049899</v>
      </c>
      <c r="AL21" s="157">
        <f t="shared" si="0"/>
        <v>0.4709352422927755</v>
      </c>
      <c r="AM21" s="157">
        <f t="shared" si="0"/>
        <v>0.56658857702200172</v>
      </c>
      <c r="AN21" s="157">
        <f t="shared" si="0"/>
        <v>0.7938138841645116</v>
      </c>
      <c r="AO21" s="157">
        <f t="shared" si="0"/>
        <v>0.52054269477021697</v>
      </c>
      <c r="AP21" s="157">
        <f t="shared" si="0"/>
        <v>0.51588347631935783</v>
      </c>
      <c r="AQ21" s="157">
        <f t="shared" si="0"/>
        <v>0.57756920470374995</v>
      </c>
      <c r="AR21" s="157">
        <f t="shared" si="0"/>
        <v>0.55528368459031718</v>
      </c>
      <c r="AS21" s="157">
        <f t="shared" si="0"/>
        <v>0.84596143295086201</v>
      </c>
      <c r="AT21" s="157">
        <f t="shared" si="0"/>
        <v>0.54347464013767288</v>
      </c>
      <c r="AU21" s="157">
        <f t="shared" si="0"/>
        <v>0.57649631008553326</v>
      </c>
      <c r="AV21" s="157">
        <f t="shared" si="0"/>
        <v>0.53771528547733172</v>
      </c>
      <c r="AW21" s="157">
        <f t="shared" si="0"/>
        <v>0.69084114513812245</v>
      </c>
      <c r="AX21" s="157">
        <f t="shared" si="0"/>
        <v>0.64443574413807503</v>
      </c>
      <c r="AY21" s="303">
        <f>IF(AH21="","",(AH21/P21)*10)</f>
        <v>0.75302643231876409</v>
      </c>
      <c r="AZ21" s="52">
        <f t="shared" si="1"/>
        <v>0.16850506690302816</v>
      </c>
      <c r="BB21" s="105"/>
      <c r="BC21" s="105"/>
    </row>
    <row r="22" spans="1:55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O22" si="14">SUM(E13:E15)</f>
        <v>431446.86999999988</v>
      </c>
      <c r="F22" s="154">
        <f t="shared" si="14"/>
        <v>682723.02999999991</v>
      </c>
      <c r="G22" s="154">
        <f t="shared" si="14"/>
        <v>626913.08999999985</v>
      </c>
      <c r="H22" s="154">
        <f t="shared" si="14"/>
        <v>458823.13999999961</v>
      </c>
      <c r="I22" s="154">
        <f t="shared" si="14"/>
        <v>516420.31999999972</v>
      </c>
      <c r="J22" s="154">
        <f t="shared" si="14"/>
        <v>514480.41000000003</v>
      </c>
      <c r="K22" s="154">
        <f t="shared" si="14"/>
        <v>823375.22000000055</v>
      </c>
      <c r="L22" s="154">
        <f t="shared" si="14"/>
        <v>766069.49</v>
      </c>
      <c r="M22" s="154">
        <f t="shared" si="14"/>
        <v>684091.10999999964</v>
      </c>
      <c r="N22" s="154">
        <f t="shared" si="14"/>
        <v>752818.34999999928</v>
      </c>
      <c r="O22" s="154">
        <f t="shared" si="14"/>
        <v>716410.84000000008</v>
      </c>
      <c r="P22" s="154">
        <f>IF(P15="","",SUM(P13:P15))</f>
        <v>496766.42999999982</v>
      </c>
      <c r="Q22" s="52">
        <f t="shared" si="2"/>
        <v>-0.30659001474628755</v>
      </c>
      <c r="S22" s="109" t="s">
        <v>87</v>
      </c>
      <c r="T22" s="19">
        <f>SUM(T13:T15)</f>
        <v>25135.716000000004</v>
      </c>
      <c r="U22" s="154">
        <f t="shared" ref="U22" si="15">SUM(U13:U15)</f>
        <v>23908.640999999996</v>
      </c>
      <c r="V22" s="154">
        <f>SUM(V13:V15)</f>
        <v>23069.980999999996</v>
      </c>
      <c r="W22" s="154">
        <f t="shared" ref="W22:AG22" si="16">SUM(W13:W15)</f>
        <v>32504.29800000001</v>
      </c>
      <c r="X22" s="154">
        <f t="shared" si="16"/>
        <v>33772.178999999996</v>
      </c>
      <c r="Y22" s="154">
        <f t="shared" si="16"/>
        <v>31879.368999999995</v>
      </c>
      <c r="Z22" s="154">
        <f t="shared" si="16"/>
        <v>27356.271000000008</v>
      </c>
      <c r="AA22" s="154">
        <f t="shared" si="16"/>
        <v>32668.917000000012</v>
      </c>
      <c r="AB22" s="154">
        <f t="shared" si="16"/>
        <v>41788.728000000003</v>
      </c>
      <c r="AC22" s="154">
        <f t="shared" si="16"/>
        <v>42542.01</v>
      </c>
      <c r="AD22" s="154">
        <f t="shared" si="16"/>
        <v>45356.519000000008</v>
      </c>
      <c r="AE22" s="154">
        <f t="shared" si="16"/>
        <v>41128.285999999993</v>
      </c>
      <c r="AF22" s="154">
        <f t="shared" si="16"/>
        <v>52942.623999999996</v>
      </c>
      <c r="AG22" s="154">
        <f t="shared" si="16"/>
        <v>49486.405000000006</v>
      </c>
      <c r="AH22" s="202">
        <f>IF(AH15="","",SUM(AH13:AH15))</f>
        <v>39565.363000000012</v>
      </c>
      <c r="AI22" s="52">
        <f t="shared" si="3"/>
        <v>-0.2004801520740897</v>
      </c>
      <c r="AK22" s="125">
        <f t="shared" si="0"/>
        <v>0.49145504558914899</v>
      </c>
      <c r="AL22" s="157">
        <f t="shared" si="0"/>
        <v>0.48945196647429901</v>
      </c>
      <c r="AM22" s="157">
        <f t="shared" si="0"/>
        <v>0.72415411933385454</v>
      </c>
      <c r="AN22" s="157">
        <f t="shared" si="0"/>
        <v>0.75337892705074017</v>
      </c>
      <c r="AO22" s="157">
        <f t="shared" si="0"/>
        <v>0.49466881174346788</v>
      </c>
      <c r="AP22" s="157">
        <f t="shared" si="0"/>
        <v>0.50851337304186772</v>
      </c>
      <c r="AQ22" s="157">
        <f t="shared" si="0"/>
        <v>0.59622692525926291</v>
      </c>
      <c r="AR22" s="157">
        <f t="shared" si="0"/>
        <v>0.63260324458185591</v>
      </c>
      <c r="AS22" s="157">
        <f t="shared" si="0"/>
        <v>0.8122511020390456</v>
      </c>
      <c r="AT22" s="157">
        <f t="shared" si="0"/>
        <v>0.5166782891523013</v>
      </c>
      <c r="AU22" s="157">
        <f t="shared" si="0"/>
        <v>0.59206794673417951</v>
      </c>
      <c r="AV22" s="157">
        <f t="shared" si="0"/>
        <v>0.60121064868099239</v>
      </c>
      <c r="AW22" s="157">
        <f t="shared" si="0"/>
        <v>0.70325894686281276</v>
      </c>
      <c r="AX22" s="157">
        <f t="shared" si="0"/>
        <v>0.69075455363014893</v>
      </c>
      <c r="AY22" s="303">
        <f t="shared" ref="AY22:AY23" si="17">IF(AH22="","",(AH22/P22)*10)</f>
        <v>0.79645806581576029</v>
      </c>
      <c r="AZ22" s="52">
        <f t="shared" si="1"/>
        <v>0.15302615325531135</v>
      </c>
      <c r="BB22" s="105"/>
      <c r="BC22" s="105"/>
    </row>
    <row r="23" spans="1:55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O23" si="18">SUM(E16:E18)</f>
        <v>486713.37999999966</v>
      </c>
      <c r="F23" s="155">
        <f t="shared" si="18"/>
        <v>616515.64000000025</v>
      </c>
      <c r="G23" s="155">
        <f t="shared" si="18"/>
        <v>416852.43999999983</v>
      </c>
      <c r="H23" s="155">
        <f t="shared" si="18"/>
        <v>460289.7799999998</v>
      </c>
      <c r="I23" s="155">
        <f t="shared" si="18"/>
        <v>457022.28999999969</v>
      </c>
      <c r="J23" s="155">
        <f t="shared" si="18"/>
        <v>688917.43</v>
      </c>
      <c r="K23" s="155">
        <f t="shared" si="18"/>
        <v>739760.91000000038</v>
      </c>
      <c r="L23" s="155">
        <f t="shared" si="18"/>
        <v>696889.35999999987</v>
      </c>
      <c r="M23" s="155">
        <f t="shared" si="18"/>
        <v>681593.02000000014</v>
      </c>
      <c r="N23" s="155">
        <f t="shared" si="18"/>
        <v>832945.81000000052</v>
      </c>
      <c r="O23" s="155">
        <f t="shared" si="18"/>
        <v>546027.48999999929</v>
      </c>
      <c r="P23" s="155">
        <f>IF(P18="","",SUM(P16:P18))</f>
        <v>519039.38999999943</v>
      </c>
      <c r="Q23" s="55">
        <f t="shared" si="2"/>
        <v>-4.9426266065834695E-2</v>
      </c>
      <c r="S23" s="110" t="s">
        <v>88</v>
      </c>
      <c r="T23" s="21">
        <f>SUM(T16:T18)</f>
        <v>26148.870999999992</v>
      </c>
      <c r="U23" s="155">
        <f t="shared" ref="U23" si="19">SUM(U16:U18)</f>
        <v>24824.359</v>
      </c>
      <c r="V23" s="155">
        <f>SUM(V16:V18)</f>
        <v>25786.902000000006</v>
      </c>
      <c r="W23" s="155">
        <f t="shared" ref="W23:AG23" si="20">SUM(W16:W18)</f>
        <v>34340.337000000007</v>
      </c>
      <c r="X23" s="155">
        <f t="shared" si="20"/>
        <v>38207.429000000004</v>
      </c>
      <c r="Y23" s="155">
        <f t="shared" si="20"/>
        <v>28571.173999999999</v>
      </c>
      <c r="Z23" s="155">
        <f t="shared" si="20"/>
        <v>33006.81</v>
      </c>
      <c r="AA23" s="155">
        <f t="shared" si="20"/>
        <v>39040.758000000002</v>
      </c>
      <c r="AB23" s="155">
        <f t="shared" si="20"/>
        <v>48079.73</v>
      </c>
      <c r="AC23" s="155">
        <f t="shared" si="20"/>
        <v>49572.105999999992</v>
      </c>
      <c r="AD23" s="155">
        <f t="shared" si="20"/>
        <v>43376.988000000005</v>
      </c>
      <c r="AE23" s="155">
        <f t="shared" si="20"/>
        <v>47123.987000000023</v>
      </c>
      <c r="AF23" s="155">
        <f t="shared" si="20"/>
        <v>58636.54</v>
      </c>
      <c r="AG23" s="155">
        <f t="shared" si="20"/>
        <v>41479.065000000002</v>
      </c>
      <c r="AH23" s="203">
        <f>IF(AH18="","",SUM(AH16:AH18))</f>
        <v>41155.455999999991</v>
      </c>
      <c r="AI23" s="55">
        <f t="shared" si="3"/>
        <v>-7.8017428792093377E-3</v>
      </c>
      <c r="AK23" s="126">
        <f t="shared" ref="AK23:AL23" si="21">(T23/B23)*10</f>
        <v>0.55445366590058986</v>
      </c>
      <c r="AL23" s="158">
        <f t="shared" si="21"/>
        <v>0.58274025510480154</v>
      </c>
      <c r="AM23" s="158">
        <f t="shared" ref="AM23:AX23" si="22">IF(AM18="","",(V23/D23)*10)</f>
        <v>0.91766659206541912</v>
      </c>
      <c r="AN23" s="158">
        <f t="shared" si="22"/>
        <v>0.70555563933746857</v>
      </c>
      <c r="AO23" s="158">
        <f t="shared" si="22"/>
        <v>0.61973170704963765</v>
      </c>
      <c r="AP23" s="158">
        <f t="shared" si="22"/>
        <v>0.68540258514499786</v>
      </c>
      <c r="AQ23" s="158">
        <f t="shared" si="22"/>
        <v>0.71708761380711117</v>
      </c>
      <c r="AR23" s="158">
        <f t="shared" si="22"/>
        <v>0.85424187953721087</v>
      </c>
      <c r="AS23" s="158">
        <f t="shared" si="22"/>
        <v>0.69790264995908136</v>
      </c>
      <c r="AT23" s="158">
        <f t="shared" si="22"/>
        <v>0.67010983318921202</v>
      </c>
      <c r="AU23" s="158">
        <f t="shared" si="22"/>
        <v>0.62243722590340611</v>
      </c>
      <c r="AV23" s="158">
        <f t="shared" si="22"/>
        <v>0.69138012886340905</v>
      </c>
      <c r="AW23" s="158">
        <f t="shared" si="22"/>
        <v>0.70396584382842342</v>
      </c>
      <c r="AX23" s="158">
        <f t="shared" si="22"/>
        <v>0.75965158823780199</v>
      </c>
      <c r="AY23" s="304">
        <f t="shared" si="17"/>
        <v>0.79291585172370127</v>
      </c>
      <c r="AZ23" s="55">
        <f t="shared" si="1"/>
        <v>4.3788842149417327E-2</v>
      </c>
      <c r="BB23" s="105"/>
      <c r="BC23" s="105"/>
    </row>
    <row r="24" spans="1:55" x14ac:dyDescent="0.25">
      <c r="J24" s="119"/>
      <c r="K24" s="119"/>
      <c r="L24" s="119"/>
      <c r="M24" s="119"/>
      <c r="N24" s="119"/>
      <c r="O24" s="119"/>
      <c r="S24" s="119">
        <f>SUM(T7:T18)</f>
        <v>89493.365000000005</v>
      </c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BB24" s="105"/>
      <c r="BC24" s="105"/>
    </row>
    <row r="25" spans="1:55" ht="15.75" thickBot="1" x14ac:dyDescent="0.3">
      <c r="Q25" s="205" t="s">
        <v>1</v>
      </c>
      <c r="AI25" s="289">
        <v>1000</v>
      </c>
      <c r="AZ25" s="289" t="s">
        <v>47</v>
      </c>
      <c r="BB25" s="105"/>
      <c r="BC25" s="105"/>
    </row>
    <row r="26" spans="1:55" ht="20.100000000000001" customHeight="1" x14ac:dyDescent="0.25">
      <c r="A26" s="347" t="s">
        <v>2</v>
      </c>
      <c r="B26" s="349" t="s">
        <v>71</v>
      </c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4"/>
      <c r="Q26" s="352" t="str">
        <f>Q4</f>
        <v>D       2024/2023</v>
      </c>
      <c r="S26" s="350" t="s">
        <v>3</v>
      </c>
      <c r="T26" s="342" t="s">
        <v>71</v>
      </c>
      <c r="U26" s="343"/>
      <c r="V26" s="343"/>
      <c r="W26" s="343"/>
      <c r="X26" s="343"/>
      <c r="Y26" s="343"/>
      <c r="Z26" s="343"/>
      <c r="AA26" s="343"/>
      <c r="AB26" s="343"/>
      <c r="AC26" s="343"/>
      <c r="AD26" s="343"/>
      <c r="AE26" s="343"/>
      <c r="AF26" s="343"/>
      <c r="AG26" s="343"/>
      <c r="AH26" s="344"/>
      <c r="AI26" s="352" t="str">
        <f>Q26</f>
        <v>D       2024/2023</v>
      </c>
      <c r="AK26" s="342" t="s">
        <v>71</v>
      </c>
      <c r="AL26" s="343"/>
      <c r="AM26" s="343"/>
      <c r="AN26" s="343"/>
      <c r="AO26" s="343"/>
      <c r="AP26" s="343"/>
      <c r="AQ26" s="343"/>
      <c r="AR26" s="343"/>
      <c r="AS26" s="343"/>
      <c r="AT26" s="343"/>
      <c r="AU26" s="343"/>
      <c r="AV26" s="343"/>
      <c r="AW26" s="343"/>
      <c r="AX26" s="343"/>
      <c r="AY26" s="344"/>
      <c r="AZ26" s="352" t="str">
        <f>AI26</f>
        <v>D       2024/2023</v>
      </c>
      <c r="BB26" s="105"/>
      <c r="BC26" s="105"/>
    </row>
    <row r="27" spans="1:55" ht="20.100000000000001" customHeight="1" thickBot="1" x14ac:dyDescent="0.3">
      <c r="A27" s="348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3">
        <v>2024</v>
      </c>
      <c r="Q27" s="353"/>
      <c r="S27" s="351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53"/>
      <c r="AK27" s="25">
        <v>2010</v>
      </c>
      <c r="AL27" s="135">
        <v>2011</v>
      </c>
      <c r="AM27" s="13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265">
        <v>2018</v>
      </c>
      <c r="AT27" s="135">
        <v>2019</v>
      </c>
      <c r="AU27" s="135">
        <v>2020</v>
      </c>
      <c r="AV27" s="135">
        <v>2021</v>
      </c>
      <c r="AW27" s="176">
        <v>2022</v>
      </c>
      <c r="AX27" s="135">
        <v>2023</v>
      </c>
      <c r="AY27" s="266">
        <v>2024</v>
      </c>
      <c r="AZ27" s="353"/>
      <c r="BB27" s="105"/>
      <c r="BC27" s="105"/>
    </row>
    <row r="28" spans="1:55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4"/>
      <c r="S28" s="291"/>
      <c r="T28" s="293">
        <v>2010</v>
      </c>
      <c r="U28" s="293">
        <v>2011</v>
      </c>
      <c r="V28" s="293">
        <v>2012</v>
      </c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4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2"/>
      <c r="BB28" s="105"/>
      <c r="BC28" s="105"/>
    </row>
    <row r="29" spans="1:55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189330.19999999998</v>
      </c>
      <c r="O29" s="153">
        <v>210592.17999999991</v>
      </c>
      <c r="P29" s="112">
        <v>172134.37</v>
      </c>
      <c r="Q29" s="61">
        <f>IF(P29="","",(P29-O29)/O29)</f>
        <v>-0.18261746471307685</v>
      </c>
      <c r="S29" s="109" t="s">
        <v>73</v>
      </c>
      <c r="T29" s="39">
        <v>5016.9969999999994</v>
      </c>
      <c r="U29" s="153">
        <v>5270.674</v>
      </c>
      <c r="V29" s="153">
        <v>5254.5140000000001</v>
      </c>
      <c r="W29" s="153">
        <v>8076.4090000000024</v>
      </c>
      <c r="X29" s="153">
        <v>9156.59</v>
      </c>
      <c r="Y29" s="153">
        <v>7918.5499999999993</v>
      </c>
      <c r="Z29" s="153">
        <v>7480.9960000000019</v>
      </c>
      <c r="AA29" s="153">
        <v>9138.478000000001</v>
      </c>
      <c r="AB29" s="153">
        <v>8324.8559999999998</v>
      </c>
      <c r="AC29" s="153">
        <v>11927.749</v>
      </c>
      <c r="AD29" s="153">
        <v>14184.973999999998</v>
      </c>
      <c r="AE29" s="153">
        <v>11496.755999999994</v>
      </c>
      <c r="AF29" s="153">
        <v>12141.41</v>
      </c>
      <c r="AG29" s="153">
        <v>14522.107999999998</v>
      </c>
      <c r="AH29" s="112">
        <v>10980.575000000001</v>
      </c>
      <c r="AI29" s="61">
        <f>IF(AH29="","",(AH29-AG29)/AG29)</f>
        <v>-0.24387182632163307</v>
      </c>
      <c r="AK29" s="124">
        <f t="shared" ref="AK29:AX44" si="23">(T29/B29)*10</f>
        <v>0.44749494995804673</v>
      </c>
      <c r="AL29" s="156">
        <f t="shared" si="23"/>
        <v>0.42199049962249885</v>
      </c>
      <c r="AM29" s="156">
        <f t="shared" si="23"/>
        <v>0.47202259593859536</v>
      </c>
      <c r="AN29" s="156">
        <f t="shared" si="23"/>
        <v>0.8081632158864277</v>
      </c>
      <c r="AO29" s="156">
        <f t="shared" si="23"/>
        <v>0.50550044106984959</v>
      </c>
      <c r="AP29" s="156">
        <f t="shared" si="23"/>
        <v>0.47895812371298058</v>
      </c>
      <c r="AQ29" s="156">
        <f t="shared" si="23"/>
        <v>0.58749022877813117</v>
      </c>
      <c r="AR29" s="156">
        <f t="shared" si="23"/>
        <v>0.55261592323817688</v>
      </c>
      <c r="AS29" s="156">
        <f t="shared" si="23"/>
        <v>0.77172992674881657</v>
      </c>
      <c r="AT29" s="156">
        <f t="shared" si="23"/>
        <v>0.59323467465978674</v>
      </c>
      <c r="AU29" s="156">
        <f t="shared" si="23"/>
        <v>0.61384805672702092</v>
      </c>
      <c r="AV29" s="156">
        <f t="shared" si="23"/>
        <v>0.53656597117584959</v>
      </c>
      <c r="AW29" s="156">
        <f t="shared" si="23"/>
        <v>0.6412822676995007</v>
      </c>
      <c r="AX29" s="156">
        <f t="shared" si="23"/>
        <v>0.68958439007564309</v>
      </c>
      <c r="AY29" s="156">
        <f>(AH29/P29)*10</f>
        <v>0.63790717681773845</v>
      </c>
      <c r="AZ29" s="61">
        <f t="shared" ref="AZ29:AZ45" si="24">IF(AY29="","",(AY29-AX29)/AX29)</f>
        <v>-7.4939650609312625E-2</v>
      </c>
      <c r="BB29" s="105"/>
      <c r="BC29" s="105"/>
    </row>
    <row r="30" spans="1:55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265295.47000000003</v>
      </c>
      <c r="O30" s="154">
        <v>254936.7499999998</v>
      </c>
      <c r="P30" s="119">
        <v>195396.1700000001</v>
      </c>
      <c r="Q30" s="52">
        <f t="shared" ref="Q30:Q45" si="25">IF(P30="","",(P30-O30)/O30)</f>
        <v>-0.23355040024633461</v>
      </c>
      <c r="S30" s="109" t="s">
        <v>74</v>
      </c>
      <c r="T30" s="19">
        <v>4768.4190000000008</v>
      </c>
      <c r="U30" s="154">
        <v>5015.1330000000007</v>
      </c>
      <c r="V30" s="154">
        <v>4911.1499999999996</v>
      </c>
      <c r="W30" s="154">
        <v>7549.5049999999992</v>
      </c>
      <c r="X30" s="154">
        <v>9045.7329999999984</v>
      </c>
      <c r="Y30" s="154">
        <v>9256.7200000000012</v>
      </c>
      <c r="Z30" s="154">
        <v>8296.7439999999988</v>
      </c>
      <c r="AA30" s="154">
        <v>9856.137999999999</v>
      </c>
      <c r="AB30" s="154">
        <v>9306.1540000000005</v>
      </c>
      <c r="AC30" s="154">
        <v>13709.666999999996</v>
      </c>
      <c r="AD30" s="154">
        <v>12449.267000000005</v>
      </c>
      <c r="AE30" s="154">
        <v>12684.448000000004</v>
      </c>
      <c r="AF30" s="154">
        <v>16621.906999999999</v>
      </c>
      <c r="AG30" s="154">
        <v>15950.190999999999</v>
      </c>
      <c r="AH30" s="119">
        <v>12599.075000000004</v>
      </c>
      <c r="AI30" s="52">
        <f t="shared" ref="AI30:AI45" si="26">IF(AH30="","",(AH30-AG30)/AG30)</f>
        <v>-0.21009880069774681</v>
      </c>
      <c r="AK30" s="125">
        <f t="shared" si="23"/>
        <v>0.46047109354109889</v>
      </c>
      <c r="AL30" s="157">
        <f t="shared" si="23"/>
        <v>0.45757226895448566</v>
      </c>
      <c r="AM30" s="157">
        <f t="shared" si="23"/>
        <v>0.5419617422671561</v>
      </c>
      <c r="AN30" s="157">
        <f t="shared" si="23"/>
        <v>0.82888642292733761</v>
      </c>
      <c r="AO30" s="157">
        <f t="shared" si="23"/>
        <v>0.50636300335303253</v>
      </c>
      <c r="AP30" s="157">
        <f t="shared" si="23"/>
        <v>0.48905442795728249</v>
      </c>
      <c r="AQ30" s="157">
        <f t="shared" si="23"/>
        <v>0.51556937685642856</v>
      </c>
      <c r="AR30" s="157">
        <f t="shared" si="23"/>
        <v>0.54755948056577153</v>
      </c>
      <c r="AS30" s="157">
        <f t="shared" si="23"/>
        <v>0.92171330852361721</v>
      </c>
      <c r="AT30" s="157">
        <f t="shared" si="23"/>
        <v>0.57411865515950256</v>
      </c>
      <c r="AU30" s="157">
        <f t="shared" si="23"/>
        <v>0.6218671970115851</v>
      </c>
      <c r="AV30" s="157">
        <f t="shared" si="23"/>
        <v>0.49425784549142993</v>
      </c>
      <c r="AW30" s="157">
        <f t="shared" si="23"/>
        <v>0.62654318974990408</v>
      </c>
      <c r="AX30" s="157">
        <f t="shared" si="23"/>
        <v>0.62565287272235215</v>
      </c>
      <c r="AY30" s="157">
        <f>IF(AH30="","",(AH30/P30)*10)</f>
        <v>0.64479641540568566</v>
      </c>
      <c r="AZ30" s="52">
        <f t="shared" si="24"/>
        <v>3.0597706041108359E-2</v>
      </c>
      <c r="BB30" s="105"/>
      <c r="BC30" s="105"/>
    </row>
    <row r="31" spans="1:55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197385.47</v>
      </c>
      <c r="O31" s="154">
        <v>307397.88000000024</v>
      </c>
      <c r="P31" s="119">
        <v>174650.59000000005</v>
      </c>
      <c r="Q31" s="52">
        <f t="shared" si="25"/>
        <v>-0.4318419177126403</v>
      </c>
      <c r="S31" s="109" t="s">
        <v>75</v>
      </c>
      <c r="T31" s="19">
        <v>7424.4470000000001</v>
      </c>
      <c r="U31" s="154">
        <v>5510.3540000000003</v>
      </c>
      <c r="V31" s="154">
        <v>6830.2309999999961</v>
      </c>
      <c r="W31" s="154">
        <v>7114.5390000000007</v>
      </c>
      <c r="X31" s="154">
        <v>8082.2549999999983</v>
      </c>
      <c r="Y31" s="154">
        <v>8938.91</v>
      </c>
      <c r="Z31" s="154">
        <v>8489.652</v>
      </c>
      <c r="AA31" s="154">
        <v>9926.7349999999988</v>
      </c>
      <c r="AB31" s="154">
        <v>10260.373</v>
      </c>
      <c r="AC31" s="154">
        <v>11780.022999999999</v>
      </c>
      <c r="AD31" s="154">
        <v>12880.835000000003</v>
      </c>
      <c r="AE31" s="154">
        <v>17712.749</v>
      </c>
      <c r="AF31" s="154">
        <v>13728.199000000002</v>
      </c>
      <c r="AG31" s="154">
        <v>20045.862000000016</v>
      </c>
      <c r="AH31" s="119">
        <v>12910.050000000008</v>
      </c>
      <c r="AI31" s="52">
        <f t="shared" si="26"/>
        <v>-0.35597431529759116</v>
      </c>
      <c r="AK31" s="125">
        <f t="shared" si="23"/>
        <v>0.44241062088628053</v>
      </c>
      <c r="AL31" s="157">
        <f t="shared" si="23"/>
        <v>0.44000691509090828</v>
      </c>
      <c r="AM31" s="157">
        <f t="shared" si="23"/>
        <v>0.50306153781226581</v>
      </c>
      <c r="AN31" s="157">
        <f t="shared" si="23"/>
        <v>0.908169034292719</v>
      </c>
      <c r="AO31" s="157">
        <f t="shared" si="23"/>
        <v>0.50798316681623246</v>
      </c>
      <c r="AP31" s="157">
        <f t="shared" si="23"/>
        <v>0.49726565111971294</v>
      </c>
      <c r="AQ31" s="157">
        <f t="shared" si="23"/>
        <v>0.53652846921584385</v>
      </c>
      <c r="AR31" s="157">
        <f t="shared" si="23"/>
        <v>0.5373482716568041</v>
      </c>
      <c r="AS31" s="157">
        <f t="shared" si="23"/>
        <v>0.78173472362263119</v>
      </c>
      <c r="AT31" s="157">
        <f t="shared" si="23"/>
        <v>0.56172228676028879</v>
      </c>
      <c r="AU31" s="157">
        <f t="shared" si="23"/>
        <v>0.61636897129854362</v>
      </c>
      <c r="AV31" s="157">
        <f t="shared" si="23"/>
        <v>0.51111633914897814</v>
      </c>
      <c r="AW31" s="157">
        <f t="shared" si="23"/>
        <v>0.69550200427620146</v>
      </c>
      <c r="AX31" s="157">
        <f t="shared" si="23"/>
        <v>0.6521145168600383</v>
      </c>
      <c r="AY31" s="157">
        <f t="shared" ref="AY31:AY40" si="27">IF(AH31="","",(AH31/P31)*10)</f>
        <v>0.73919303679420745</v>
      </c>
      <c r="AZ31" s="52">
        <f t="shared" si="24"/>
        <v>0.13353255859638929</v>
      </c>
      <c r="BB31" s="105"/>
      <c r="BC31" s="105"/>
    </row>
    <row r="32" spans="1:55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208852.23999999996</v>
      </c>
      <c r="O32" s="154">
        <v>266098.18</v>
      </c>
      <c r="P32" s="119">
        <v>163503.87999999998</v>
      </c>
      <c r="Q32" s="52">
        <f t="shared" si="25"/>
        <v>-0.38555055130403382</v>
      </c>
      <c r="S32" s="109" t="s">
        <v>76</v>
      </c>
      <c r="T32" s="19">
        <v>6997.9059999999999</v>
      </c>
      <c r="U32" s="154">
        <v>5641.7790000000005</v>
      </c>
      <c r="V32" s="154">
        <v>6955.6630000000014</v>
      </c>
      <c r="W32" s="154">
        <v>8794.5019999999968</v>
      </c>
      <c r="X32" s="154">
        <v>7652.6419999999989</v>
      </c>
      <c r="Y32" s="154">
        <v>8505.6460000000006</v>
      </c>
      <c r="Z32" s="154">
        <v>6662.3990000000013</v>
      </c>
      <c r="AA32" s="154">
        <v>10370.893000000004</v>
      </c>
      <c r="AB32" s="154">
        <v>11386.056</v>
      </c>
      <c r="AC32" s="154">
        <v>12901.989000000001</v>
      </c>
      <c r="AD32" s="154">
        <v>14090.422</v>
      </c>
      <c r="AE32" s="154">
        <v>12972.172999999997</v>
      </c>
      <c r="AF32" s="154">
        <v>15175.932999999992</v>
      </c>
      <c r="AG32" s="154">
        <v>16823.398000000005</v>
      </c>
      <c r="AH32" s="119">
        <v>12141.555000000006</v>
      </c>
      <c r="AI32" s="52">
        <f t="shared" si="26"/>
        <v>-0.27829354093626019</v>
      </c>
      <c r="AK32" s="125">
        <f t="shared" si="23"/>
        <v>0.4117380456536428</v>
      </c>
      <c r="AL32" s="157">
        <f t="shared" si="23"/>
        <v>0.45017323810756427</v>
      </c>
      <c r="AM32" s="157">
        <f t="shared" si="23"/>
        <v>0.53052169146380823</v>
      </c>
      <c r="AN32" s="157">
        <f t="shared" si="23"/>
        <v>0.79315079340313666</v>
      </c>
      <c r="AO32" s="157">
        <f t="shared" si="23"/>
        <v>0.54920904241465762</v>
      </c>
      <c r="AP32" s="157">
        <f t="shared" si="23"/>
        <v>0.49231320433642595</v>
      </c>
      <c r="AQ32" s="157">
        <f t="shared" si="23"/>
        <v>0.55148844538658548</v>
      </c>
      <c r="AR32" s="157">
        <f t="shared" si="23"/>
        <v>0.52949059732220316</v>
      </c>
      <c r="AS32" s="157">
        <f t="shared" si="23"/>
        <v>0.75728905420077208</v>
      </c>
      <c r="AT32" s="157">
        <f t="shared" si="23"/>
        <v>0.52733538616375741</v>
      </c>
      <c r="AU32" s="157">
        <f t="shared" si="23"/>
        <v>0.60476032121983347</v>
      </c>
      <c r="AV32" s="157">
        <f t="shared" si="23"/>
        <v>0.54429927333323636</v>
      </c>
      <c r="AW32" s="157">
        <f t="shared" si="23"/>
        <v>0.72663491662813839</v>
      </c>
      <c r="AX32" s="157">
        <f t="shared" si="23"/>
        <v>0.63222521852648539</v>
      </c>
      <c r="AY32" s="157">
        <f t="shared" si="27"/>
        <v>0.74258513008987959</v>
      </c>
      <c r="AZ32" s="52">
        <f t="shared" si="24"/>
        <v>0.17455790805151339</v>
      </c>
      <c r="BB32" s="105"/>
      <c r="BC32" s="105"/>
    </row>
    <row r="33" spans="1:55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19">
        <v>185069.7500000002</v>
      </c>
      <c r="Q33" s="52">
        <f t="shared" si="25"/>
        <v>-0.31932078221979698</v>
      </c>
      <c r="S33" s="109" t="s">
        <v>77</v>
      </c>
      <c r="T33" s="19">
        <v>5233.5920000000015</v>
      </c>
      <c r="U33" s="154">
        <v>6774.5830000000024</v>
      </c>
      <c r="V33" s="154">
        <v>6184.9250000000011</v>
      </c>
      <c r="W33" s="154">
        <v>12346.015000000001</v>
      </c>
      <c r="X33" s="154">
        <v>9823.5429999999997</v>
      </c>
      <c r="Y33" s="154">
        <v>9567.4180000000015</v>
      </c>
      <c r="Z33" s="154">
        <v>8927.2699999999986</v>
      </c>
      <c r="AA33" s="154">
        <v>11110.941999999997</v>
      </c>
      <c r="AB33" s="154">
        <v>11997.332</v>
      </c>
      <c r="AC33" s="154">
        <v>12224.240000000003</v>
      </c>
      <c r="AD33" s="154">
        <v>10503.531999999996</v>
      </c>
      <c r="AE33" s="154">
        <v>13714.956999999997</v>
      </c>
      <c r="AF33" s="154">
        <v>20165.158999999996</v>
      </c>
      <c r="AG33" s="154">
        <v>18190.89599999999</v>
      </c>
      <c r="AH33" s="119">
        <v>12937.527999999997</v>
      </c>
      <c r="AI33" s="52">
        <f t="shared" si="26"/>
        <v>-0.28879105240335584</v>
      </c>
      <c r="AK33" s="125">
        <f t="shared" si="23"/>
        <v>0.49547514696423517</v>
      </c>
      <c r="AL33" s="157">
        <f t="shared" si="23"/>
        <v>0.46184732439637305</v>
      </c>
      <c r="AM33" s="157">
        <f t="shared" si="23"/>
        <v>0.58455084732547036</v>
      </c>
      <c r="AN33" s="157">
        <f t="shared" si="23"/>
        <v>0.78769456194735565</v>
      </c>
      <c r="AO33" s="157">
        <f t="shared" si="23"/>
        <v>0.4740445861025222</v>
      </c>
      <c r="AP33" s="157">
        <f t="shared" si="23"/>
        <v>0.52641405214864356</v>
      </c>
      <c r="AQ33" s="157">
        <f t="shared" si="23"/>
        <v>0.57203930554337168</v>
      </c>
      <c r="AR33" s="157">
        <f t="shared" si="23"/>
        <v>0.53330507840023977</v>
      </c>
      <c r="AS33" s="157">
        <f t="shared" si="23"/>
        <v>0.97449836694611214</v>
      </c>
      <c r="AT33" s="157">
        <f t="shared" si="23"/>
        <v>0.53612416504160132</v>
      </c>
      <c r="AU33" s="157">
        <f t="shared" si="23"/>
        <v>0.50677934421259097</v>
      </c>
      <c r="AV33" s="157">
        <f t="shared" si="23"/>
        <v>0.50484087413609458</v>
      </c>
      <c r="AW33" s="157">
        <f t="shared" si="23"/>
        <v>0.67726572735313773</v>
      </c>
      <c r="AX33" s="157">
        <f t="shared" si="23"/>
        <v>0.66905395722428995</v>
      </c>
      <c r="AY33" s="157">
        <f t="shared" si="27"/>
        <v>0.69906227246754171</v>
      </c>
      <c r="AZ33" s="52">
        <f t="shared" si="24"/>
        <v>4.4851861227676648E-2</v>
      </c>
      <c r="BB33" s="105"/>
      <c r="BC33" s="105"/>
    </row>
    <row r="34" spans="1:55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19">
        <v>176585.52000000005</v>
      </c>
      <c r="Q34" s="52">
        <f t="shared" si="25"/>
        <v>-0.44480036169537868</v>
      </c>
      <c r="S34" s="109" t="s">
        <v>78</v>
      </c>
      <c r="T34" s="19">
        <v>8418.2340000000022</v>
      </c>
      <c r="U34" s="154">
        <v>4390.6889999999994</v>
      </c>
      <c r="V34" s="154">
        <v>6848.4070000000011</v>
      </c>
      <c r="W34" s="154">
        <v>11167.32799999999</v>
      </c>
      <c r="X34" s="154">
        <v>8872.2850000000017</v>
      </c>
      <c r="Y34" s="154">
        <v>11662.620000000006</v>
      </c>
      <c r="Z34" s="154">
        <v>9423.9899999999961</v>
      </c>
      <c r="AA34" s="154">
        <v>14481.375000000004</v>
      </c>
      <c r="AB34" s="154">
        <v>12803.287</v>
      </c>
      <c r="AC34" s="154">
        <v>13718.046000000006</v>
      </c>
      <c r="AD34" s="154">
        <v>12228.946999999995</v>
      </c>
      <c r="AE34" s="154">
        <v>14526.821999999995</v>
      </c>
      <c r="AF34" s="154">
        <v>14534.652000000002</v>
      </c>
      <c r="AG34" s="154">
        <v>19521.573</v>
      </c>
      <c r="AH34" s="119">
        <v>14024.623999999998</v>
      </c>
      <c r="AI34" s="52">
        <f t="shared" si="26"/>
        <v>-0.28158330273897508</v>
      </c>
      <c r="AK34" s="125">
        <f t="shared" si="23"/>
        <v>0.48672862985073784</v>
      </c>
      <c r="AL34" s="157">
        <f t="shared" si="23"/>
        <v>0.49688825876595721</v>
      </c>
      <c r="AM34" s="157">
        <f t="shared" si="23"/>
        <v>0.56924809937044796</v>
      </c>
      <c r="AN34" s="157">
        <f t="shared" si="23"/>
        <v>0.78543559483657488</v>
      </c>
      <c r="AO34" s="157">
        <f t="shared" si="23"/>
        <v>0.54207508867396426</v>
      </c>
      <c r="AP34" s="157">
        <f t="shared" si="23"/>
        <v>0.51283586940978365</v>
      </c>
      <c r="AQ34" s="157">
        <f t="shared" si="23"/>
        <v>0.58706569068968495</v>
      </c>
      <c r="AR34" s="157">
        <f t="shared" si="23"/>
        <v>0.58568978626091728</v>
      </c>
      <c r="AS34" s="157">
        <f t="shared" si="23"/>
        <v>0.80425854872244606</v>
      </c>
      <c r="AT34" s="157">
        <f t="shared" si="23"/>
        <v>0.55167855015599043</v>
      </c>
      <c r="AU34" s="157">
        <f t="shared" si="23"/>
        <v>0.60866792877006426</v>
      </c>
      <c r="AV34" s="157">
        <f t="shared" si="23"/>
        <v>0.52479645779906703</v>
      </c>
      <c r="AW34" s="157">
        <f t="shared" si="23"/>
        <v>0.64394734152368938</v>
      </c>
      <c r="AX34" s="157">
        <f t="shared" si="23"/>
        <v>0.61377457612250752</v>
      </c>
      <c r="AY34" s="157">
        <f t="shared" si="27"/>
        <v>0.794211439307141</v>
      </c>
      <c r="AZ34" s="52">
        <f t="shared" si="24"/>
        <v>0.29397904410530495</v>
      </c>
      <c r="BB34" s="105"/>
      <c r="BC34" s="105"/>
    </row>
    <row r="35" spans="1:55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19">
        <v>165542.36999999994</v>
      </c>
      <c r="Q35" s="52">
        <f t="shared" si="25"/>
        <v>-0.43667528293186331</v>
      </c>
      <c r="S35" s="109" t="s">
        <v>79</v>
      </c>
      <c r="T35" s="19">
        <v>8202.5570000000007</v>
      </c>
      <c r="U35" s="154">
        <v>7142.6719999999987</v>
      </c>
      <c r="V35" s="154">
        <v>8489.8880000000008</v>
      </c>
      <c r="W35" s="154">
        <v>14058.68400000001</v>
      </c>
      <c r="X35" s="154">
        <v>13129.382000000001</v>
      </c>
      <c r="Y35" s="154">
        <v>12275.063000000002</v>
      </c>
      <c r="Z35" s="154">
        <v>8407.0900000000038</v>
      </c>
      <c r="AA35" s="154">
        <v>11587.890000000009</v>
      </c>
      <c r="AB35" s="154">
        <v>14215.772000000001</v>
      </c>
      <c r="AC35" s="154">
        <v>14177.262000000006</v>
      </c>
      <c r="AD35" s="154">
        <v>16500.630999999998</v>
      </c>
      <c r="AE35" s="154">
        <v>15555.110999999997</v>
      </c>
      <c r="AF35" s="154">
        <v>16599.758999999998</v>
      </c>
      <c r="AG35" s="154">
        <v>19060.911</v>
      </c>
      <c r="AH35" s="119">
        <v>13309.058999999999</v>
      </c>
      <c r="AI35" s="52">
        <f t="shared" si="26"/>
        <v>-0.30176165242049557</v>
      </c>
      <c r="AK35" s="125">
        <f t="shared" si="23"/>
        <v>0.53410624801970208</v>
      </c>
      <c r="AL35" s="157">
        <f t="shared" si="23"/>
        <v>0.48911992034573448</v>
      </c>
      <c r="AM35" s="157">
        <f t="shared" si="23"/>
        <v>0.65603956133015395</v>
      </c>
      <c r="AN35" s="157">
        <f t="shared" si="23"/>
        <v>0.7829523620224994</v>
      </c>
      <c r="AO35" s="157">
        <f t="shared" si="23"/>
        <v>0.48743234098377025</v>
      </c>
      <c r="AP35" s="157">
        <f t="shared" si="23"/>
        <v>0.51699036414929667</v>
      </c>
      <c r="AQ35" s="157">
        <f t="shared" si="23"/>
        <v>0.56911382540516675</v>
      </c>
      <c r="AR35" s="157">
        <f t="shared" si="23"/>
        <v>0.55942287943501878</v>
      </c>
      <c r="AS35" s="157">
        <f t="shared" si="23"/>
        <v>0.8067909093137946</v>
      </c>
      <c r="AT35" s="157">
        <f t="shared" si="23"/>
        <v>0.5090389090704629</v>
      </c>
      <c r="AU35" s="157">
        <f t="shared" si="23"/>
        <v>0.57789179127346701</v>
      </c>
      <c r="AV35" s="157">
        <f t="shared" si="23"/>
        <v>0.55789707265191923</v>
      </c>
      <c r="AW35" s="157">
        <f t="shared" si="23"/>
        <v>0.70413142812397767</v>
      </c>
      <c r="AX35" s="157">
        <f t="shared" si="23"/>
        <v>0.64862441537691762</v>
      </c>
      <c r="AY35" s="157">
        <f t="shared" si="27"/>
        <v>0.80396692399655767</v>
      </c>
      <c r="AZ35" s="52">
        <f t="shared" si="24"/>
        <v>0.23949531491097209</v>
      </c>
      <c r="BB35" s="105"/>
      <c r="BC35" s="105"/>
    </row>
    <row r="36" spans="1:55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19">
        <v>165339.75000000015</v>
      </c>
      <c r="Q36" s="52">
        <f t="shared" si="25"/>
        <v>-0.34196188149039503</v>
      </c>
      <c r="S36" s="109" t="s">
        <v>80</v>
      </c>
      <c r="T36" s="19">
        <v>7606.0559999999978</v>
      </c>
      <c r="U36" s="154">
        <v>8313.0869999999995</v>
      </c>
      <c r="V36" s="154">
        <v>6909.0559999999987</v>
      </c>
      <c r="W36" s="154">
        <v>9139.0069999999996</v>
      </c>
      <c r="X36" s="154">
        <v>8531.6860000000033</v>
      </c>
      <c r="Y36" s="154">
        <v>10841.422999999999</v>
      </c>
      <c r="Z36" s="154">
        <v>9653.1510000000035</v>
      </c>
      <c r="AA36" s="154">
        <v>9956.3179999999975</v>
      </c>
      <c r="AB36" s="154">
        <v>13765.152</v>
      </c>
      <c r="AC36" s="154">
        <v>14750.275999999996</v>
      </c>
      <c r="AD36" s="154">
        <v>15789.42300000001</v>
      </c>
      <c r="AE36" s="154">
        <v>12744.038000000008</v>
      </c>
      <c r="AF36" s="154">
        <v>16420.567999999999</v>
      </c>
      <c r="AG36" s="154">
        <v>16962.044999999998</v>
      </c>
      <c r="AH36" s="119">
        <v>12422.513000000004</v>
      </c>
      <c r="AI36" s="52">
        <f t="shared" si="26"/>
        <v>-0.26762881480387501</v>
      </c>
      <c r="AK36" s="125">
        <f t="shared" si="23"/>
        <v>0.44176385961468218</v>
      </c>
      <c r="AL36" s="157">
        <f t="shared" si="23"/>
        <v>0.42017785877420555</v>
      </c>
      <c r="AM36" s="157">
        <f t="shared" si="23"/>
        <v>0.63948363387771534</v>
      </c>
      <c r="AN36" s="157">
        <f t="shared" si="23"/>
        <v>0.71120273013234991</v>
      </c>
      <c r="AO36" s="157">
        <f t="shared" si="23"/>
        <v>0.43360371542738207</v>
      </c>
      <c r="AP36" s="157">
        <f t="shared" si="23"/>
        <v>0.45907066820991294</v>
      </c>
      <c r="AQ36" s="157">
        <f t="shared" ref="AQ36:AQ44" si="28">(Z36/H36)*10</f>
        <v>0.59928518991605073</v>
      </c>
      <c r="AR36" s="157">
        <f t="shared" ref="AR36:AR44" si="29">(AA36/I36)*10</f>
        <v>0.5807675710119673</v>
      </c>
      <c r="AS36" s="157">
        <f t="shared" ref="AS36:AS44" si="30">(AB36/J36)*10</f>
        <v>0.76451061502797446</v>
      </c>
      <c r="AT36" s="157">
        <f t="shared" ref="AT36:AT41" si="31">(AC36/K36)*10</f>
        <v>0.49793317713264845</v>
      </c>
      <c r="AU36" s="157">
        <f t="shared" ref="AU36:AU41" si="32">(AD36/L36)*10</f>
        <v>0.55159727832865624</v>
      </c>
      <c r="AV36" s="157">
        <f t="shared" ref="AV36:AV41" si="33">(AE36/M36)*10</f>
        <v>0.58152630944673145</v>
      </c>
      <c r="AW36" s="157">
        <f t="shared" ref="AW36:AW41" si="34">(AF36/N36)*10</f>
        <v>0.67737319307050581</v>
      </c>
      <c r="AX36" s="157">
        <f t="shared" ref="AX36:AX41" si="35">(AG36/O36)*10</f>
        <v>0.67507493980577815</v>
      </c>
      <c r="AY36" s="157">
        <f t="shared" si="27"/>
        <v>0.75133251380868749</v>
      </c>
      <c r="AZ36" s="52">
        <f t="shared" si="24"/>
        <v>0.11296164248794209</v>
      </c>
      <c r="BB36" s="105"/>
      <c r="BC36" s="105"/>
    </row>
    <row r="37" spans="1:55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19">
        <v>165155.25999999989</v>
      </c>
      <c r="Q37" s="52">
        <f t="shared" si="25"/>
        <v>-3.3558756936914541E-2</v>
      </c>
      <c r="S37" s="109" t="s">
        <v>81</v>
      </c>
      <c r="T37" s="19">
        <v>8950.255000000001</v>
      </c>
      <c r="U37" s="154">
        <v>8091.360999999999</v>
      </c>
      <c r="V37" s="154">
        <v>7317.6259999999966</v>
      </c>
      <c r="W37" s="154">
        <v>9009.7860000000001</v>
      </c>
      <c r="X37" s="154">
        <v>11821.654999999999</v>
      </c>
      <c r="Y37" s="154">
        <v>8422.7539999999954</v>
      </c>
      <c r="Z37" s="154">
        <v>8932.4599999999973</v>
      </c>
      <c r="AA37" s="154">
        <v>10856.737000000006</v>
      </c>
      <c r="AB37" s="154">
        <v>13503.767</v>
      </c>
      <c r="AC37" s="154">
        <v>13395.533000000005</v>
      </c>
      <c r="AD37" s="154">
        <v>12829.427999999996</v>
      </c>
      <c r="AE37" s="154">
        <v>12358.695999999998</v>
      </c>
      <c r="AF37" s="154">
        <v>19295.445999999996</v>
      </c>
      <c r="AG37" s="154">
        <v>12913.838000000005</v>
      </c>
      <c r="AH37" s="119">
        <v>13270.518000000007</v>
      </c>
      <c r="AI37" s="52">
        <f t="shared" si="26"/>
        <v>2.7619984082191674E-2</v>
      </c>
      <c r="AK37" s="125">
        <f t="shared" si="23"/>
        <v>0.48486363856011194</v>
      </c>
      <c r="AL37" s="157">
        <f t="shared" si="23"/>
        <v>0.56136104589017211</v>
      </c>
      <c r="AM37" s="157">
        <f t="shared" si="23"/>
        <v>0.91494056270845225</v>
      </c>
      <c r="AN37" s="157">
        <f t="shared" si="23"/>
        <v>0.73397337983951261</v>
      </c>
      <c r="AO37" s="157">
        <f t="shared" si="23"/>
        <v>0.54686443981211563</v>
      </c>
      <c r="AP37" s="157">
        <f t="shared" si="23"/>
        <v>0.55361740351046873</v>
      </c>
      <c r="AQ37" s="157">
        <f t="shared" si="28"/>
        <v>0.59768837923984341</v>
      </c>
      <c r="AR37" s="157">
        <f t="shared" si="29"/>
        <v>0.78949101429546453</v>
      </c>
      <c r="AS37" s="157">
        <f t="shared" si="30"/>
        <v>0.85577312393822647</v>
      </c>
      <c r="AT37" s="157">
        <f t="shared" si="31"/>
        <v>0.5392227587309858</v>
      </c>
      <c r="AU37" s="157">
        <f t="shared" si="32"/>
        <v>0.66185996306935324</v>
      </c>
      <c r="AV37" s="157">
        <f t="shared" si="33"/>
        <v>0.66577682346880351</v>
      </c>
      <c r="AW37" s="157">
        <f t="shared" si="34"/>
        <v>0.70495682983619656</v>
      </c>
      <c r="AX37" s="157">
        <f t="shared" si="35"/>
        <v>0.7556807848224345</v>
      </c>
      <c r="AY37" s="157">
        <f t="shared" si="27"/>
        <v>0.80351773234470503</v>
      </c>
      <c r="AZ37" s="52">
        <f t="shared" si="24"/>
        <v>6.3303114864182997E-2</v>
      </c>
      <c r="BB37" s="105"/>
      <c r="BC37" s="105"/>
    </row>
    <row r="38" spans="1:55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19">
        <v>155012.83999999988</v>
      </c>
      <c r="Q38" s="52">
        <f t="shared" si="25"/>
        <v>-8.0467278498763756E-2</v>
      </c>
      <c r="S38" s="109" t="s">
        <v>82</v>
      </c>
      <c r="T38" s="19">
        <v>8836.2159999999967</v>
      </c>
      <c r="U38" s="154">
        <v>6184.2449999999999</v>
      </c>
      <c r="V38" s="154">
        <v>6843.8590000000013</v>
      </c>
      <c r="W38" s="154">
        <v>12325.401000000003</v>
      </c>
      <c r="X38" s="154">
        <v>11790.632999999998</v>
      </c>
      <c r="Y38" s="154">
        <v>8857.4580000000024</v>
      </c>
      <c r="Z38" s="154">
        <v>10603.755000000001</v>
      </c>
      <c r="AA38" s="154">
        <v>13090.348000000009</v>
      </c>
      <c r="AB38" s="154">
        <v>16694.899000000001</v>
      </c>
      <c r="AC38" s="154">
        <v>17343.396999999994</v>
      </c>
      <c r="AD38" s="154">
        <v>14141.986999999999</v>
      </c>
      <c r="AE38" s="154">
        <v>13795.060000000012</v>
      </c>
      <c r="AF38" s="154">
        <v>17489.275999999998</v>
      </c>
      <c r="AG38" s="154">
        <v>12546.419000000004</v>
      </c>
      <c r="AH38" s="119">
        <v>12282.460000000001</v>
      </c>
      <c r="AI38" s="52">
        <f t="shared" si="26"/>
        <v>-2.1038592764995534E-2</v>
      </c>
      <c r="AK38" s="125">
        <f t="shared" si="23"/>
        <v>0.50547976786025839</v>
      </c>
      <c r="AL38" s="157">
        <f t="shared" si="23"/>
        <v>0.61364183688748253</v>
      </c>
      <c r="AM38" s="157">
        <f t="shared" si="23"/>
        <v>0.99143989040046498</v>
      </c>
      <c r="AN38" s="157">
        <f t="shared" si="23"/>
        <v>0.79860824444016809</v>
      </c>
      <c r="AO38" s="157">
        <f t="shared" si="23"/>
        <v>0.61462071336796531</v>
      </c>
      <c r="AP38" s="157">
        <f t="shared" si="23"/>
        <v>0.7179397354111039</v>
      </c>
      <c r="AQ38" s="157">
        <f t="shared" si="28"/>
        <v>0.76149967195295487</v>
      </c>
      <c r="AR38" s="157">
        <f t="shared" si="29"/>
        <v>0.82067211196453671</v>
      </c>
      <c r="AS38" s="157">
        <f t="shared" si="30"/>
        <v>0.76712936250314256</v>
      </c>
      <c r="AT38" s="157">
        <f t="shared" si="31"/>
        <v>0.61919728263479246</v>
      </c>
      <c r="AU38" s="157">
        <f t="shared" si="32"/>
        <v>0.63990474451207224</v>
      </c>
      <c r="AV38" s="157">
        <f t="shared" si="33"/>
        <v>0.62152586797883858</v>
      </c>
      <c r="AW38" s="157">
        <f t="shared" si="34"/>
        <v>0.67466486882317089</v>
      </c>
      <c r="AX38" s="157">
        <f t="shared" si="35"/>
        <v>0.7442507864616138</v>
      </c>
      <c r="AY38" s="157">
        <f t="shared" si="27"/>
        <v>0.79235113684776115</v>
      </c>
      <c r="AZ38" s="52">
        <f t="shared" si="24"/>
        <v>6.4629223456827645E-2</v>
      </c>
      <c r="BB38" s="105"/>
      <c r="BC38" s="105"/>
    </row>
    <row r="39" spans="1:55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19">
        <v>192538.41000000006</v>
      </c>
      <c r="Q39" s="52">
        <f t="shared" si="25"/>
        <v>4.0315109910194866E-2</v>
      </c>
      <c r="S39" s="109" t="s">
        <v>83</v>
      </c>
      <c r="T39" s="19">
        <v>8561.616</v>
      </c>
      <c r="U39" s="154">
        <v>7679.9049999999988</v>
      </c>
      <c r="V39" s="154">
        <v>10402.912</v>
      </c>
      <c r="W39" s="154">
        <v>7707.6290000000035</v>
      </c>
      <c r="X39" s="154">
        <v>12654.747000000003</v>
      </c>
      <c r="Y39" s="154">
        <v>9979.3469999999979</v>
      </c>
      <c r="Z39" s="154">
        <v>10712.686999999996</v>
      </c>
      <c r="AA39" s="154">
        <v>11080.005999999999</v>
      </c>
      <c r="AB39" s="154">
        <v>17646.002</v>
      </c>
      <c r="AC39" s="154">
        <v>15712.195000000003</v>
      </c>
      <c r="AD39" s="154">
        <v>14615.516000000009</v>
      </c>
      <c r="AE39" s="154">
        <v>15584.514000000003</v>
      </c>
      <c r="AF39" s="154">
        <v>20862.162</v>
      </c>
      <c r="AG39" s="154">
        <v>15077.397000000003</v>
      </c>
      <c r="AH39" s="119">
        <v>15246.600999999995</v>
      </c>
      <c r="AI39" s="52">
        <f t="shared" si="26"/>
        <v>1.122236152566603E-2</v>
      </c>
      <c r="AK39" s="125">
        <f t="shared" si="23"/>
        <v>0.59655396247491954</v>
      </c>
      <c r="AL39" s="157">
        <f t="shared" si="23"/>
        <v>0.7101543245465749</v>
      </c>
      <c r="AM39" s="157">
        <f t="shared" ref="AM39:AP41" si="36">IF(V39="","",(V39/D39)*10)</f>
        <v>0.82659295097689434</v>
      </c>
      <c r="AN39" s="157">
        <f t="shared" si="36"/>
        <v>0.75542927217629385</v>
      </c>
      <c r="AO39" s="157">
        <f t="shared" si="36"/>
        <v>0.66232957299169615</v>
      </c>
      <c r="AP39" s="157">
        <f t="shared" si="36"/>
        <v>0.69529221532504837</v>
      </c>
      <c r="AQ39" s="157">
        <f t="shared" si="28"/>
        <v>0.70882922115899427</v>
      </c>
      <c r="AR39" s="157">
        <f t="shared" si="29"/>
        <v>0.81643127472411259</v>
      </c>
      <c r="AS39" s="157">
        <f t="shared" si="30"/>
        <v>0.6555002561116402</v>
      </c>
      <c r="AT39" s="157">
        <f t="shared" si="31"/>
        <v>0.68927659143619546</v>
      </c>
      <c r="AU39" s="157">
        <f t="shared" si="32"/>
        <v>0.64689754420867462</v>
      </c>
      <c r="AV39" s="157">
        <f t="shared" si="33"/>
        <v>0.72799787288130147</v>
      </c>
      <c r="AW39" s="157">
        <f t="shared" si="34"/>
        <v>0.75472082130583984</v>
      </c>
      <c r="AX39" s="157">
        <f t="shared" si="35"/>
        <v>0.81465531564401306</v>
      </c>
      <c r="AY39" s="157">
        <f t="shared" si="27"/>
        <v>0.79187321636238661</v>
      </c>
      <c r="AZ39" s="52">
        <f t="shared" si="24"/>
        <v>-2.7965323301937104E-2</v>
      </c>
      <c r="BB39" s="105"/>
      <c r="BC39" s="105"/>
    </row>
    <row r="40" spans="1:55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19">
        <v>170900.9099999998</v>
      </c>
      <c r="Q40" s="52">
        <f t="shared" si="25"/>
        <v>-0.10891261482595763</v>
      </c>
      <c r="S40" s="110" t="s">
        <v>84</v>
      </c>
      <c r="T40" s="19">
        <v>8577.6339999999964</v>
      </c>
      <c r="U40" s="154">
        <v>10729.738000000001</v>
      </c>
      <c r="V40" s="154">
        <v>8400.3320000000022</v>
      </c>
      <c r="W40" s="154">
        <v>14080.129999999997</v>
      </c>
      <c r="X40" s="154">
        <v>13582.820000000003</v>
      </c>
      <c r="Y40" s="154">
        <v>9345.7980000000007</v>
      </c>
      <c r="Z40" s="154">
        <v>11478.792000000003</v>
      </c>
      <c r="AA40" s="154">
        <v>14722.865999999998</v>
      </c>
      <c r="AB40" s="154">
        <v>13500.736999999999</v>
      </c>
      <c r="AC40" s="154">
        <v>16104.085999999999</v>
      </c>
      <c r="AD40" s="154">
        <v>14131.660999999996</v>
      </c>
      <c r="AE40" s="154">
        <v>17317.553000000004</v>
      </c>
      <c r="AF40" s="154">
        <v>19544.043999999998</v>
      </c>
      <c r="AG40" s="154">
        <v>13271.178999999998</v>
      </c>
      <c r="AH40" s="119">
        <v>11957.099000000006</v>
      </c>
      <c r="AI40" s="52">
        <f t="shared" si="26"/>
        <v>-9.9017577865538012E-2</v>
      </c>
      <c r="AK40" s="125">
        <f t="shared" si="23"/>
        <v>0.56128924309160388</v>
      </c>
      <c r="AL40" s="157">
        <f t="shared" si="23"/>
        <v>0.49567972006947647</v>
      </c>
      <c r="AM40" s="157">
        <f t="shared" si="36"/>
        <v>0.9790091257525988</v>
      </c>
      <c r="AN40" s="157">
        <f t="shared" si="36"/>
        <v>0.61228139027468687</v>
      </c>
      <c r="AO40" s="157">
        <f t="shared" si="36"/>
        <v>0.5822210241113337</v>
      </c>
      <c r="AP40" s="157">
        <f t="shared" si="36"/>
        <v>0.62664828118918259</v>
      </c>
      <c r="AQ40" s="157">
        <f t="shared" si="28"/>
        <v>0.67665809142176681</v>
      </c>
      <c r="AR40" s="157">
        <f t="shared" si="29"/>
        <v>0.91161704676855315</v>
      </c>
      <c r="AS40" s="157">
        <f t="shared" si="30"/>
        <v>0.66978639445387611</v>
      </c>
      <c r="AT40" s="157">
        <f t="shared" si="31"/>
        <v>0.69632467581771174</v>
      </c>
      <c r="AU40" s="157">
        <f t="shared" si="32"/>
        <v>0.56670328216974419</v>
      </c>
      <c r="AV40" s="157">
        <f t="shared" si="33"/>
        <v>0.70671261274209851</v>
      </c>
      <c r="AW40" s="157">
        <f t="shared" si="34"/>
        <v>0.65801204114882317</v>
      </c>
      <c r="AX40" s="157">
        <f t="shared" si="35"/>
        <v>0.69196706988199619</v>
      </c>
      <c r="AY40" s="157">
        <f t="shared" si="27"/>
        <v>0.69965098488943211</v>
      </c>
      <c r="AZ40" s="52">
        <f t="shared" si="24"/>
        <v>1.1104451847320269E-2</v>
      </c>
      <c r="BB40" s="105"/>
      <c r="BC40" s="105"/>
    </row>
    <row r="41" spans="1:55" ht="20.100000000000001" customHeight="1" thickBot="1" x14ac:dyDescent="0.3">
      <c r="A41" s="35" t="str">
        <f>A19</f>
        <v>jan-dez</v>
      </c>
      <c r="B41" s="167">
        <f>SUM(B29:B40)</f>
        <v>1813519.3599999999</v>
      </c>
      <c r="C41" s="168">
        <f t="shared" ref="C41:P41" si="37">SUM(C29:C40)</f>
        <v>1633514.4599999997</v>
      </c>
      <c r="D41" s="168">
        <f t="shared" si="37"/>
        <v>1293051.3799999997</v>
      </c>
      <c r="E41" s="168">
        <f t="shared" si="37"/>
        <v>1596293.2899999996</v>
      </c>
      <c r="F41" s="168">
        <f t="shared" si="37"/>
        <v>2327610.58</v>
      </c>
      <c r="G41" s="168">
        <f t="shared" si="37"/>
        <v>2158071.8899999997</v>
      </c>
      <c r="H41" s="168">
        <f t="shared" si="37"/>
        <v>1802160.4399999995</v>
      </c>
      <c r="I41" s="168">
        <f t="shared" si="37"/>
        <v>2154377.0199999996</v>
      </c>
      <c r="J41" s="168">
        <f t="shared" si="37"/>
        <v>1975193.6100000003</v>
      </c>
      <c r="K41" s="168">
        <f t="shared" si="37"/>
        <v>2933388.68</v>
      </c>
      <c r="L41" s="168">
        <f t="shared" si="37"/>
        <v>2743339.09</v>
      </c>
      <c r="M41" s="168">
        <f t="shared" si="37"/>
        <v>2968922.790000001</v>
      </c>
      <c r="N41" s="168">
        <f t="shared" si="37"/>
        <v>2968861.1399999997</v>
      </c>
      <c r="O41" s="168">
        <f t="shared" si="37"/>
        <v>2890435.0000000005</v>
      </c>
      <c r="P41" s="169">
        <f t="shared" si="37"/>
        <v>2081829.8200000003</v>
      </c>
      <c r="Q41" s="61">
        <f t="shared" si="25"/>
        <v>-0.27975207191997054</v>
      </c>
      <c r="S41" s="109"/>
      <c r="T41" s="167">
        <f>SUM(T29:T40)</f>
        <v>88593.928999999989</v>
      </c>
      <c r="U41" s="168">
        <f t="shared" ref="U41:AH41" si="38">SUM(U29:U40)</f>
        <v>80744.22</v>
      </c>
      <c r="V41" s="168">
        <f t="shared" si="38"/>
        <v>85348.562999999995</v>
      </c>
      <c r="W41" s="168">
        <f t="shared" si="38"/>
        <v>121368.935</v>
      </c>
      <c r="X41" s="168">
        <f t="shared" si="38"/>
        <v>124143.97100000001</v>
      </c>
      <c r="Y41" s="168">
        <f t="shared" si="38"/>
        <v>115571.70700000001</v>
      </c>
      <c r="Z41" s="168">
        <f t="shared" si="38"/>
        <v>109068.98599999999</v>
      </c>
      <c r="AA41" s="168">
        <f t="shared" si="38"/>
        <v>136178.72600000002</v>
      </c>
      <c r="AB41" s="168">
        <f t="shared" si="38"/>
        <v>153404.38700000002</v>
      </c>
      <c r="AC41" s="168">
        <f t="shared" si="38"/>
        <v>167744.46300000002</v>
      </c>
      <c r="AD41" s="168">
        <f t="shared" si="38"/>
        <v>164346.62299999999</v>
      </c>
      <c r="AE41" s="168">
        <f t="shared" si="38"/>
        <v>170462.87700000001</v>
      </c>
      <c r="AF41" s="168">
        <f t="shared" si="38"/>
        <v>202578.51500000001</v>
      </c>
      <c r="AG41" s="168">
        <f t="shared" si="38"/>
        <v>194885.81700000001</v>
      </c>
      <c r="AH41" s="169">
        <f t="shared" si="38"/>
        <v>154081.65700000004</v>
      </c>
      <c r="AI41" s="61">
        <f t="shared" si="26"/>
        <v>-0.20937470272657127</v>
      </c>
      <c r="AK41" s="172">
        <f t="shared" si="23"/>
        <v>0.48851934505954209</v>
      </c>
      <c r="AL41" s="173">
        <f t="shared" si="23"/>
        <v>0.49429755277464771</v>
      </c>
      <c r="AM41" s="173">
        <f t="shared" si="36"/>
        <v>0.66005546508136448</v>
      </c>
      <c r="AN41" s="173">
        <f t="shared" si="36"/>
        <v>0.76031726600817851</v>
      </c>
      <c r="AO41" s="173">
        <f t="shared" si="36"/>
        <v>0.53335369785095244</v>
      </c>
      <c r="AP41" s="173">
        <f t="shared" si="36"/>
        <v>0.53553223845568942</v>
      </c>
      <c r="AQ41" s="173">
        <f t="shared" si="28"/>
        <v>0.60521240828036382</v>
      </c>
      <c r="AR41" s="173">
        <f t="shared" si="29"/>
        <v>0.63210257413532966</v>
      </c>
      <c r="AS41" s="173">
        <f t="shared" si="30"/>
        <v>0.77665493763925242</v>
      </c>
      <c r="AT41" s="173">
        <f t="shared" si="31"/>
        <v>0.5718453341818992</v>
      </c>
      <c r="AU41" s="173">
        <f t="shared" si="32"/>
        <v>0.59907513292496417</v>
      </c>
      <c r="AV41" s="173">
        <f t="shared" si="33"/>
        <v>0.57415732593032487</v>
      </c>
      <c r="AW41" s="173">
        <f t="shared" si="34"/>
        <v>0.68234419006878866</v>
      </c>
      <c r="AX41" s="173">
        <f t="shared" si="35"/>
        <v>0.67424390100451992</v>
      </c>
      <c r="AY41" s="173">
        <f>IF(AH41="","",(AH41/P41)*10)</f>
        <v>0.74012609253526795</v>
      </c>
      <c r="AZ41" s="61">
        <f t="shared" si="24"/>
        <v>9.7712699265938757E-2</v>
      </c>
      <c r="BB41" s="105"/>
      <c r="BC41" s="105"/>
    </row>
    <row r="42" spans="1:55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O42" si="39">SUM(E29:E31)</f>
        <v>269354.83</v>
      </c>
      <c r="F42" s="154">
        <f t="shared" si="39"/>
        <v>518885.16000000003</v>
      </c>
      <c r="G42" s="154">
        <f t="shared" si="39"/>
        <v>534367.81999999983</v>
      </c>
      <c r="H42" s="154">
        <f t="shared" si="39"/>
        <v>446495.15</v>
      </c>
      <c r="I42" s="154">
        <f t="shared" si="39"/>
        <v>530104.43999999994</v>
      </c>
      <c r="J42" s="154">
        <f t="shared" si="39"/>
        <v>340089.82</v>
      </c>
      <c r="K42" s="154">
        <f t="shared" si="39"/>
        <v>649570.5</v>
      </c>
      <c r="L42" s="154">
        <f t="shared" si="39"/>
        <v>640253.84</v>
      </c>
      <c r="M42" s="154">
        <f t="shared" si="39"/>
        <v>817451.96000000066</v>
      </c>
      <c r="N42" s="154">
        <f t="shared" si="39"/>
        <v>652011.14</v>
      </c>
      <c r="O42" s="154">
        <f t="shared" si="39"/>
        <v>772926.80999999994</v>
      </c>
      <c r="P42" s="119">
        <f>IF(P31="","",SUM(P29:P31))</f>
        <v>542181.13000000012</v>
      </c>
      <c r="Q42" s="61">
        <f t="shared" si="25"/>
        <v>-0.29853496736644425</v>
      </c>
      <c r="S42" s="108" t="s">
        <v>85</v>
      </c>
      <c r="T42" s="19">
        <f>SUM(T29:T31)</f>
        <v>17209.863000000001</v>
      </c>
      <c r="U42" s="154">
        <f>SUM(U29:U31)</f>
        <v>15796.161</v>
      </c>
      <c r="V42" s="154">
        <f>SUM(V29:V31)</f>
        <v>16995.894999999997</v>
      </c>
      <c r="W42" s="154">
        <f t="shared" ref="W42:AG42" si="40">SUM(W29:W31)</f>
        <v>22740.453000000001</v>
      </c>
      <c r="X42" s="154">
        <f t="shared" si="40"/>
        <v>26284.577999999994</v>
      </c>
      <c r="Y42" s="154">
        <f t="shared" si="40"/>
        <v>26114.18</v>
      </c>
      <c r="Z42" s="154">
        <f t="shared" si="40"/>
        <v>24267.392</v>
      </c>
      <c r="AA42" s="154">
        <f t="shared" si="40"/>
        <v>28921.351000000002</v>
      </c>
      <c r="AB42" s="154">
        <f t="shared" si="40"/>
        <v>27891.383000000002</v>
      </c>
      <c r="AC42" s="154">
        <f t="shared" si="40"/>
        <v>37417.438999999998</v>
      </c>
      <c r="AD42" s="154">
        <f t="shared" si="40"/>
        <v>39515.076000000001</v>
      </c>
      <c r="AE42" s="154">
        <f t="shared" si="40"/>
        <v>41893.952999999994</v>
      </c>
      <c r="AF42" s="154">
        <f t="shared" si="40"/>
        <v>42491.516000000003</v>
      </c>
      <c r="AG42" s="154">
        <f t="shared" si="40"/>
        <v>50518.161000000015</v>
      </c>
      <c r="AH42" s="119">
        <f>IF(AH31="","",SUM(AH29:AH31))</f>
        <v>36489.700000000012</v>
      </c>
      <c r="AI42" s="61">
        <f t="shared" si="26"/>
        <v>-0.27769144248936534</v>
      </c>
      <c r="AK42" s="124">
        <f t="shared" si="23"/>
        <v>0.44877401967325198</v>
      </c>
      <c r="AL42" s="156">
        <f t="shared" si="23"/>
        <v>0.43910336873301764</v>
      </c>
      <c r="AM42" s="156">
        <f t="shared" si="23"/>
        <v>0.50326831796508742</v>
      </c>
      <c r="AN42" s="156">
        <f t="shared" si="23"/>
        <v>0.84425636622146327</v>
      </c>
      <c r="AO42" s="156">
        <f t="shared" si="23"/>
        <v>0.50655867668290977</v>
      </c>
      <c r="AP42" s="156">
        <f t="shared" si="23"/>
        <v>0.48869297556129054</v>
      </c>
      <c r="AQ42" s="156">
        <f t="shared" si="28"/>
        <v>0.54350852411274786</v>
      </c>
      <c r="AR42" s="156">
        <f t="shared" si="29"/>
        <v>0.54557835810618771</v>
      </c>
      <c r="AS42" s="156">
        <f t="shared" si="30"/>
        <v>0.8201181382024314</v>
      </c>
      <c r="AT42" s="156">
        <f t="shared" si="23"/>
        <v>0.57603353292675696</v>
      </c>
      <c r="AU42" s="156">
        <f t="shared" si="23"/>
        <v>0.61717827416700854</v>
      </c>
      <c r="AV42" s="156">
        <f t="shared" si="23"/>
        <v>0.51249437336965908</v>
      </c>
      <c r="AW42" s="156">
        <f t="shared" si="23"/>
        <v>0.65169923323702728</v>
      </c>
      <c r="AX42" s="156">
        <f t="shared" si="23"/>
        <v>0.65359566192302232</v>
      </c>
      <c r="AY42" s="156">
        <f>IF(AH42="","",(AH42/P42)*10)</f>
        <v>0.67301678315510538</v>
      </c>
      <c r="AZ42" s="61">
        <f t="shared" si="24"/>
        <v>2.9714274992189892E-2</v>
      </c>
      <c r="BB42" s="105"/>
      <c r="BC42" s="105"/>
    </row>
    <row r="43" spans="1:55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O43" si="41">SUM(E32:E34)</f>
        <v>409796.7099999999</v>
      </c>
      <c r="F43" s="154">
        <f t="shared" si="41"/>
        <v>510240.19999999995</v>
      </c>
      <c r="G43" s="154">
        <f t="shared" si="41"/>
        <v>581930.29000000015</v>
      </c>
      <c r="H43" s="154">
        <f t="shared" si="41"/>
        <v>437395.03</v>
      </c>
      <c r="I43" s="154">
        <f t="shared" si="41"/>
        <v>651460.00999999989</v>
      </c>
      <c r="J43" s="154">
        <f t="shared" si="41"/>
        <v>432659.41000000003</v>
      </c>
      <c r="K43" s="154">
        <f t="shared" si="41"/>
        <v>721335.31</v>
      </c>
      <c r="L43" s="154">
        <f t="shared" si="41"/>
        <v>641165.57999999984</v>
      </c>
      <c r="M43" s="154">
        <f t="shared" si="41"/>
        <v>786805.54999999993</v>
      </c>
      <c r="N43" s="154">
        <f t="shared" si="41"/>
        <v>732307.73</v>
      </c>
      <c r="O43" s="154">
        <f t="shared" si="41"/>
        <v>856045.70000000054</v>
      </c>
      <c r="P43" s="119">
        <f>IF(P34="","",SUM(P32:P34))</f>
        <v>525159.15000000026</v>
      </c>
      <c r="Q43" s="52">
        <f t="shared" si="25"/>
        <v>-0.38652907198762876</v>
      </c>
      <c r="S43" s="109" t="s">
        <v>86</v>
      </c>
      <c r="T43" s="19">
        <f>SUM(T32:T34)</f>
        <v>20649.732000000004</v>
      </c>
      <c r="U43" s="154">
        <f>SUM(U32:U34)</f>
        <v>16807.051000000003</v>
      </c>
      <c r="V43" s="154">
        <f>SUM(V32:V34)</f>
        <v>19988.995000000003</v>
      </c>
      <c r="W43" s="154">
        <f t="shared" ref="W43:AG43" si="42">SUM(W32:W34)</f>
        <v>32307.84499999999</v>
      </c>
      <c r="X43" s="154">
        <f t="shared" si="42"/>
        <v>26348.47</v>
      </c>
      <c r="Y43" s="154">
        <f t="shared" si="42"/>
        <v>29735.684000000008</v>
      </c>
      <c r="Z43" s="154">
        <f t="shared" si="42"/>
        <v>25013.658999999996</v>
      </c>
      <c r="AA43" s="154">
        <f t="shared" si="42"/>
        <v>35963.210000000006</v>
      </c>
      <c r="AB43" s="154">
        <f t="shared" si="42"/>
        <v>36186.675000000003</v>
      </c>
      <c r="AC43" s="154">
        <f t="shared" si="42"/>
        <v>38844.275000000009</v>
      </c>
      <c r="AD43" s="154">
        <f t="shared" si="42"/>
        <v>36822.900999999991</v>
      </c>
      <c r="AE43" s="154">
        <f t="shared" si="42"/>
        <v>41213.95199999999</v>
      </c>
      <c r="AF43" s="154">
        <f t="shared" si="42"/>
        <v>49875.743999999992</v>
      </c>
      <c r="AG43" s="154">
        <f t="shared" si="42"/>
        <v>54535.866999999998</v>
      </c>
      <c r="AH43" s="119">
        <f>IF(AH34="","",SUM(AH32:AH34))</f>
        <v>39103.707000000002</v>
      </c>
      <c r="AI43" s="52">
        <f t="shared" si="26"/>
        <v>-0.28297267191149628</v>
      </c>
      <c r="AK43" s="125">
        <f t="shared" si="23"/>
        <v>0.46037323310250017</v>
      </c>
      <c r="AL43" s="157">
        <f t="shared" si="23"/>
        <v>0.46637956582738782</v>
      </c>
      <c r="AM43" s="157">
        <f t="shared" si="23"/>
        <v>0.55956706087754671</v>
      </c>
      <c r="AN43" s="157">
        <f t="shared" si="23"/>
        <v>0.78838712492347729</v>
      </c>
      <c r="AO43" s="157">
        <f t="shared" si="23"/>
        <v>0.51639345547450011</v>
      </c>
      <c r="AP43" s="157">
        <f t="shared" si="23"/>
        <v>0.51098360939417675</v>
      </c>
      <c r="AQ43" s="157">
        <f t="shared" si="28"/>
        <v>0.57187798864564132</v>
      </c>
      <c r="AR43" s="157">
        <f t="shared" si="29"/>
        <v>0.55204017818376927</v>
      </c>
      <c r="AS43" s="157">
        <f t="shared" si="30"/>
        <v>0.83637785666097031</v>
      </c>
      <c r="AT43" s="157">
        <f t="shared" si="23"/>
        <v>0.53850510936446472</v>
      </c>
      <c r="AU43" s="157">
        <f t="shared" si="23"/>
        <v>0.57431188055977678</v>
      </c>
      <c r="AV43" s="157">
        <f t="shared" si="23"/>
        <v>0.5238136919598495</v>
      </c>
      <c r="AW43" s="157">
        <f t="shared" si="23"/>
        <v>0.68107630107905592</v>
      </c>
      <c r="AX43" s="157">
        <f t="shared" si="23"/>
        <v>0.63706723834954104</v>
      </c>
      <c r="AY43" s="303">
        <f t="shared" ref="AY43:AY45" si="43">IF(AH43="","",(AH43/P43)*10)</f>
        <v>0.74460679205532232</v>
      </c>
      <c r="AZ43" s="52">
        <f t="shared" si="24"/>
        <v>0.16880408728030891</v>
      </c>
      <c r="BB43" s="105"/>
      <c r="BC43" s="105"/>
    </row>
    <row r="44" spans="1:55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O44" si="44">SUM(E35:E37)</f>
        <v>430814.19999999995</v>
      </c>
      <c r="F44" s="154">
        <f t="shared" si="44"/>
        <v>682291.91</v>
      </c>
      <c r="G44" s="154">
        <f t="shared" si="44"/>
        <v>625733.66999999993</v>
      </c>
      <c r="H44" s="154">
        <f t="shared" si="44"/>
        <v>458250.33999999968</v>
      </c>
      <c r="I44" s="154">
        <f t="shared" si="44"/>
        <v>516089.50999999983</v>
      </c>
      <c r="J44" s="154">
        <f t="shared" si="44"/>
        <v>514049.36</v>
      </c>
      <c r="K44" s="154">
        <f t="shared" si="44"/>
        <v>823163.40000000037</v>
      </c>
      <c r="L44" s="154">
        <f t="shared" si="44"/>
        <v>765619.61999999988</v>
      </c>
      <c r="M44" s="154">
        <f t="shared" si="44"/>
        <v>683593.1599999998</v>
      </c>
      <c r="N44" s="154">
        <f t="shared" si="44"/>
        <v>751874.42999999959</v>
      </c>
      <c r="O44" s="154">
        <f t="shared" si="44"/>
        <v>716018.47000000044</v>
      </c>
      <c r="P44" s="119">
        <f>IF(P37="","",SUM(P35:P37))</f>
        <v>496037.38</v>
      </c>
      <c r="Q44" s="52">
        <f t="shared" si="25"/>
        <v>-0.30722823393089327</v>
      </c>
      <c r="S44" s="109" t="s">
        <v>87</v>
      </c>
      <c r="T44" s="19">
        <f>SUM(T35:T37)</f>
        <v>24758.867999999999</v>
      </c>
      <c r="U44" s="154">
        <f>SUM(U35:U37)</f>
        <v>23547.119999999995</v>
      </c>
      <c r="V44" s="154">
        <f>SUM(V35:V37)</f>
        <v>22716.569999999996</v>
      </c>
      <c r="W44" s="154">
        <f t="shared" ref="W44:AG44" si="45">SUM(W35:W37)</f>
        <v>32207.47700000001</v>
      </c>
      <c r="X44" s="154">
        <f t="shared" si="45"/>
        <v>33482.723000000005</v>
      </c>
      <c r="Y44" s="154">
        <f t="shared" si="45"/>
        <v>31539.239999999998</v>
      </c>
      <c r="Z44" s="154">
        <f t="shared" si="45"/>
        <v>26992.701000000008</v>
      </c>
      <c r="AA44" s="154">
        <f t="shared" si="45"/>
        <v>32400.945000000014</v>
      </c>
      <c r="AB44" s="154">
        <f t="shared" si="45"/>
        <v>41484.690999999999</v>
      </c>
      <c r="AC44" s="154">
        <f t="shared" si="45"/>
        <v>42323.071000000004</v>
      </c>
      <c r="AD44" s="154">
        <f t="shared" si="45"/>
        <v>45119.482000000004</v>
      </c>
      <c r="AE44" s="154">
        <f t="shared" si="45"/>
        <v>40657.845000000001</v>
      </c>
      <c r="AF44" s="154">
        <f t="shared" si="45"/>
        <v>52315.772999999994</v>
      </c>
      <c r="AG44" s="154">
        <f t="shared" si="45"/>
        <v>48936.794000000002</v>
      </c>
      <c r="AH44" s="119">
        <f>IF(AH37="","",SUM(AH35:AH37))</f>
        <v>39002.090000000011</v>
      </c>
      <c r="AI44" s="52">
        <f t="shared" si="26"/>
        <v>-0.20301092875025673</v>
      </c>
      <c r="AK44" s="125">
        <f t="shared" si="23"/>
        <v>0.48514141421504259</v>
      </c>
      <c r="AL44" s="157">
        <f t="shared" si="23"/>
        <v>0.48250690351015585</v>
      </c>
      <c r="AM44" s="157">
        <f t="shared" si="23"/>
        <v>0.71563660131674345</v>
      </c>
      <c r="AN44" s="157">
        <f t="shared" si="23"/>
        <v>0.74759552958096576</v>
      </c>
      <c r="AO44" s="157">
        <f t="shared" si="23"/>
        <v>0.49073897124179594</v>
      </c>
      <c r="AP44" s="157">
        <f t="shared" si="23"/>
        <v>0.50403616605767754</v>
      </c>
      <c r="AQ44" s="157">
        <f t="shared" si="28"/>
        <v>0.58903831909868365</v>
      </c>
      <c r="AR44" s="157">
        <f t="shared" si="29"/>
        <v>0.62781638402222173</v>
      </c>
      <c r="AS44" s="157">
        <f t="shared" si="30"/>
        <v>0.80701765682579585</v>
      </c>
      <c r="AT44" s="157">
        <f t="shared" si="23"/>
        <v>0.5141515159687613</v>
      </c>
      <c r="AU44" s="157">
        <f t="shared" si="23"/>
        <v>0.58931982437963137</v>
      </c>
      <c r="AV44" s="157">
        <f t="shared" si="23"/>
        <v>0.59476670304893065</v>
      </c>
      <c r="AW44" s="157">
        <f t="shared" si="23"/>
        <v>0.69580465716861817</v>
      </c>
      <c r="AX44" s="157">
        <f t="shared" si="23"/>
        <v>0.68345714601468266</v>
      </c>
      <c r="AY44" s="303">
        <f t="shared" si="43"/>
        <v>0.78627320384604904</v>
      </c>
      <c r="AZ44" s="52">
        <f t="shared" si="24"/>
        <v>0.15043526639658192</v>
      </c>
      <c r="BB44" s="105"/>
      <c r="BC44" s="105"/>
    </row>
    <row r="45" spans="1:55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P45" si="46">IF(E40="","",SUM(E38:E40))</f>
        <v>486327.5499999997</v>
      </c>
      <c r="F45" s="155">
        <f t="shared" si="46"/>
        <v>616193.31000000029</v>
      </c>
      <c r="G45" s="155">
        <f t="shared" si="46"/>
        <v>416040.10999999987</v>
      </c>
      <c r="H45" s="155">
        <f t="shared" si="46"/>
        <v>460019.91999999993</v>
      </c>
      <c r="I45" s="155">
        <f t="shared" si="46"/>
        <v>456723.05999999982</v>
      </c>
      <c r="J45" s="155">
        <f t="shared" si="46"/>
        <v>688395.02</v>
      </c>
      <c r="K45" s="155">
        <f t="shared" si="46"/>
        <v>739319.47000000044</v>
      </c>
      <c r="L45" s="155">
        <f t="shared" si="46"/>
        <v>696300.05</v>
      </c>
      <c r="M45" s="155">
        <f t="shared" si="46"/>
        <v>681072.12000000011</v>
      </c>
      <c r="N45" s="155">
        <f t="shared" si="46"/>
        <v>832667.84000000032</v>
      </c>
      <c r="O45" s="155">
        <f t="shared" si="46"/>
        <v>545444.01999999967</v>
      </c>
      <c r="P45" s="123">
        <f t="shared" si="46"/>
        <v>518452.15999999974</v>
      </c>
      <c r="Q45" s="55">
        <f t="shared" si="25"/>
        <v>-4.9486031582122662E-2</v>
      </c>
      <c r="S45" s="110" t="s">
        <v>88</v>
      </c>
      <c r="T45" s="21">
        <f>SUM(T38:T40)</f>
        <v>25975.465999999993</v>
      </c>
      <c r="U45" s="155">
        <f>SUM(U38:U40)</f>
        <v>24593.887999999999</v>
      </c>
      <c r="V45" s="155">
        <f>IF(V40="","",SUM(V38:V40))</f>
        <v>25647.103000000003</v>
      </c>
      <c r="W45" s="155">
        <f t="shared" ref="W45:AH45" si="47">IF(W40="","",SUM(W38:W40))</f>
        <v>34113.160000000003</v>
      </c>
      <c r="X45" s="155">
        <f t="shared" si="47"/>
        <v>38028.200000000004</v>
      </c>
      <c r="Y45" s="155">
        <f t="shared" si="47"/>
        <v>28182.603000000003</v>
      </c>
      <c r="Z45" s="155">
        <f t="shared" si="47"/>
        <v>32795.233999999997</v>
      </c>
      <c r="AA45" s="155">
        <f t="shared" si="47"/>
        <v>38893.22</v>
      </c>
      <c r="AB45" s="155">
        <f t="shared" si="47"/>
        <v>47841.637999999999</v>
      </c>
      <c r="AC45" s="155">
        <f t="shared" si="47"/>
        <v>49159.678</v>
      </c>
      <c r="AD45" s="155">
        <f t="shared" si="47"/>
        <v>42889.164000000004</v>
      </c>
      <c r="AE45" s="155">
        <f t="shared" si="47"/>
        <v>46697.127000000022</v>
      </c>
      <c r="AF45" s="155">
        <f t="shared" si="47"/>
        <v>57895.481999999989</v>
      </c>
      <c r="AG45" s="155">
        <f t="shared" si="47"/>
        <v>40894.995000000003</v>
      </c>
      <c r="AH45" s="123">
        <f t="shared" si="47"/>
        <v>39486.160000000003</v>
      </c>
      <c r="AI45" s="55">
        <f t="shared" si="26"/>
        <v>-3.4450059230964551E-2</v>
      </c>
      <c r="AK45" s="126">
        <f t="shared" ref="AK45:AL45" si="48">(T45/B45)*10</f>
        <v>0.5513245039086454</v>
      </c>
      <c r="AL45" s="158">
        <f t="shared" si="48"/>
        <v>0.5781509475921669</v>
      </c>
      <c r="AM45" s="158">
        <f t="shared" ref="AM45:AX45" si="49">IF(V40="","",(V45/D45)*10)</f>
        <v>0.91372665805968378</v>
      </c>
      <c r="AN45" s="158">
        <f t="shared" si="49"/>
        <v>0.70144411929778661</v>
      </c>
      <c r="AO45" s="158">
        <f t="shared" si="49"/>
        <v>0.61714723907015456</v>
      </c>
      <c r="AP45" s="158">
        <f t="shared" si="49"/>
        <v>0.67740110442716717</v>
      </c>
      <c r="AQ45" s="158">
        <f t="shared" ref="AQ45" si="50">IF(Z40="","",(Z45/H45)*10)</f>
        <v>0.7129089975060211</v>
      </c>
      <c r="AR45" s="158">
        <f t="shared" ref="AR45" si="51">IF(AA40="","",(AA45/I45)*10)</f>
        <v>0.85157119064669118</v>
      </c>
      <c r="AS45" s="158">
        <f t="shared" ref="AS45" si="52">IF(AB40="","",(AB45/J45)*10)</f>
        <v>0.69497362139545982</v>
      </c>
      <c r="AT45" s="158">
        <f t="shared" si="49"/>
        <v>0.66493146731277042</v>
      </c>
      <c r="AU45" s="158">
        <f t="shared" si="49"/>
        <v>0.61595807726855689</v>
      </c>
      <c r="AV45" s="158">
        <f t="shared" si="49"/>
        <v>0.68564144132048765</v>
      </c>
      <c r="AW45" s="158">
        <f t="shared" si="49"/>
        <v>0.69530104585280927</v>
      </c>
      <c r="AX45" s="158">
        <f t="shared" si="49"/>
        <v>0.74975604279243968</v>
      </c>
      <c r="AY45" s="304">
        <f t="shared" si="43"/>
        <v>0.76161626947412131</v>
      </c>
      <c r="AZ45" s="55">
        <f t="shared" si="24"/>
        <v>1.5818781049778054E-2</v>
      </c>
      <c r="BB45" s="105"/>
      <c r="BC45" s="105"/>
    </row>
    <row r="46" spans="1:55" x14ac:dyDescent="0.25"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Q46" s="119"/>
      <c r="AR46" s="119"/>
      <c r="BB46" s="105"/>
      <c r="BC46" s="105"/>
    </row>
    <row r="47" spans="1:55" ht="15.75" thickBot="1" x14ac:dyDescent="0.3">
      <c r="Q47" s="205" t="s">
        <v>1</v>
      </c>
      <c r="AI47" s="289">
        <v>1000</v>
      </c>
      <c r="AQ47" s="119"/>
      <c r="AR47" s="119"/>
      <c r="AZ47" s="289" t="s">
        <v>47</v>
      </c>
      <c r="BB47" s="105"/>
      <c r="BC47" s="105"/>
    </row>
    <row r="48" spans="1:55" ht="20.100000000000001" customHeight="1" x14ac:dyDescent="0.25">
      <c r="A48" s="347" t="s">
        <v>15</v>
      </c>
      <c r="B48" s="349" t="s">
        <v>71</v>
      </c>
      <c r="C48" s="343"/>
      <c r="D48" s="343"/>
      <c r="E48" s="343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4"/>
      <c r="Q48" s="352" t="str">
        <f>Q26</f>
        <v>D       2024/2023</v>
      </c>
      <c r="S48" s="350" t="s">
        <v>3</v>
      </c>
      <c r="T48" s="342" t="s">
        <v>71</v>
      </c>
      <c r="U48" s="343"/>
      <c r="V48" s="343"/>
      <c r="W48" s="343"/>
      <c r="X48" s="343"/>
      <c r="Y48" s="343"/>
      <c r="Z48" s="343"/>
      <c r="AA48" s="343"/>
      <c r="AB48" s="343"/>
      <c r="AC48" s="343"/>
      <c r="AD48" s="343"/>
      <c r="AE48" s="343"/>
      <c r="AF48" s="343"/>
      <c r="AG48" s="343"/>
      <c r="AH48" s="344"/>
      <c r="AI48" s="352" t="str">
        <f>Q48</f>
        <v>D       2024/2023</v>
      </c>
      <c r="AK48" s="342" t="s">
        <v>71</v>
      </c>
      <c r="AL48" s="343"/>
      <c r="AM48" s="343"/>
      <c r="AN48" s="343"/>
      <c r="AO48" s="343"/>
      <c r="AP48" s="343"/>
      <c r="AQ48" s="343"/>
      <c r="AR48" s="343"/>
      <c r="AS48" s="343"/>
      <c r="AT48" s="343"/>
      <c r="AU48" s="343"/>
      <c r="AV48" s="343"/>
      <c r="AW48" s="343"/>
      <c r="AX48" s="343"/>
      <c r="AY48" s="344"/>
      <c r="AZ48" s="352" t="str">
        <f>AI48</f>
        <v>D       2024/2023</v>
      </c>
      <c r="BB48" s="105"/>
      <c r="BC48" s="105"/>
    </row>
    <row r="49" spans="1:55" ht="20.100000000000001" customHeight="1" thickBot="1" x14ac:dyDescent="0.3">
      <c r="A49" s="348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3">
        <v>2024</v>
      </c>
      <c r="Q49" s="353"/>
      <c r="S49" s="351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53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2016</v>
      </c>
      <c r="AR49" s="135">
        <v>2017</v>
      </c>
      <c r="AS49" s="265">
        <v>2018</v>
      </c>
      <c r="AT49" s="135">
        <v>2019</v>
      </c>
      <c r="AU49" s="135">
        <v>2020</v>
      </c>
      <c r="AV49" s="135">
        <v>2021</v>
      </c>
      <c r="AW49" s="176">
        <v>2022</v>
      </c>
      <c r="AX49" s="135">
        <v>2023</v>
      </c>
      <c r="AY49" s="266">
        <v>2024</v>
      </c>
      <c r="AZ49" s="353"/>
      <c r="BB49" s="105"/>
      <c r="BC49" s="105"/>
    </row>
    <row r="50" spans="1:55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4"/>
      <c r="S50" s="291"/>
      <c r="T50" s="293">
        <v>2010</v>
      </c>
      <c r="U50" s="293">
        <v>2011</v>
      </c>
      <c r="V50" s="293">
        <v>2012</v>
      </c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K50" s="290"/>
      <c r="AL50" s="290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2"/>
      <c r="BB50" s="105"/>
      <c r="BC50" s="105"/>
    </row>
    <row r="51" spans="1:55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160.48000000000005</v>
      </c>
      <c r="O51" s="153">
        <v>206.78999999999996</v>
      </c>
      <c r="P51" s="119">
        <v>203.97000000000003</v>
      </c>
      <c r="Q51" s="61">
        <f>IF(P51="","",(P51-O51)/O51)</f>
        <v>-1.3637023066879137E-2</v>
      </c>
      <c r="S51" s="109" t="s">
        <v>73</v>
      </c>
      <c r="T51" s="39">
        <v>29.815000000000005</v>
      </c>
      <c r="U51" s="153">
        <v>149.20400000000001</v>
      </c>
      <c r="V51" s="153">
        <v>122.17799999999998</v>
      </c>
      <c r="W51" s="153">
        <v>109.56100000000001</v>
      </c>
      <c r="X51" s="153">
        <v>97.120999999999995</v>
      </c>
      <c r="Y51" s="153">
        <v>99.907999999999987</v>
      </c>
      <c r="Z51" s="153">
        <v>68.53</v>
      </c>
      <c r="AA51" s="153">
        <v>118.282</v>
      </c>
      <c r="AB51" s="153">
        <v>104.797</v>
      </c>
      <c r="AC51" s="153">
        <v>234.49399999999994</v>
      </c>
      <c r="AD51" s="153">
        <v>210.21299999999997</v>
      </c>
      <c r="AE51" s="153">
        <v>40.800000000000004</v>
      </c>
      <c r="AF51" s="153">
        <v>115.21900000000001</v>
      </c>
      <c r="AG51" s="153">
        <v>180.49199999999993</v>
      </c>
      <c r="AH51" s="112">
        <v>257.77999999999992</v>
      </c>
      <c r="AI51" s="61">
        <f>IF(AH51="","",(AH51-AG51)/AG51)</f>
        <v>0.42820734436983365</v>
      </c>
      <c r="AK51" s="124">
        <f t="shared" ref="AK51:AV66" si="53">(T51/B51)*10</f>
        <v>3.1291981528127626</v>
      </c>
      <c r="AL51" s="156">
        <f t="shared" si="53"/>
        <v>2.9131733604076775</v>
      </c>
      <c r="AM51" s="156">
        <f t="shared" si="53"/>
        <v>3.7092200734691394</v>
      </c>
      <c r="AN51" s="156">
        <f t="shared" si="53"/>
        <v>0.99862366924310941</v>
      </c>
      <c r="AO51" s="156">
        <f t="shared" si="53"/>
        <v>2.6979554419689982</v>
      </c>
      <c r="AP51" s="156">
        <f t="shared" si="53"/>
        <v>5.3501124558209252</v>
      </c>
      <c r="AQ51" s="156">
        <f t="shared" si="53"/>
        <v>6.6463000678886637</v>
      </c>
      <c r="AR51" s="156">
        <f t="shared" si="53"/>
        <v>6.0035529387879389</v>
      </c>
      <c r="AS51" s="156">
        <f t="shared" si="53"/>
        <v>6.99346012679346</v>
      </c>
      <c r="AT51" s="156">
        <f t="shared" si="53"/>
        <v>33.427512473271541</v>
      </c>
      <c r="AU51" s="156">
        <f t="shared" si="53"/>
        <v>6.2628631014449567</v>
      </c>
      <c r="AV51" s="156">
        <f t="shared" si="53"/>
        <v>8.8695652173913047</v>
      </c>
      <c r="AW51" s="156">
        <f t="shared" ref="AW51:AW60" si="54">(AF51/N51)*10</f>
        <v>7.1796485543369872</v>
      </c>
      <c r="AX51" s="156">
        <f t="shared" ref="AX51:AX60" si="55">(AG51/O51)*10</f>
        <v>8.7282750616567526</v>
      </c>
      <c r="AY51" s="156">
        <f>(AH51/P51)*10</f>
        <v>12.638133058783147</v>
      </c>
      <c r="AZ51" s="61">
        <f t="shared" ref="AZ51:AZ67" si="56">IF(AY51="","",(AY51-AX51)/AX51)</f>
        <v>0.44795311439053653</v>
      </c>
      <c r="BB51" s="105"/>
      <c r="BC51" s="105"/>
    </row>
    <row r="52" spans="1:55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358.54999999999995</v>
      </c>
      <c r="O52" s="154">
        <v>568.1099999999999</v>
      </c>
      <c r="P52" s="119">
        <v>49.390000000000029</v>
      </c>
      <c r="Q52" s="52">
        <f t="shared" ref="Q52:Q67" si="57">IF(P52="","",(P52-O52)/O52)</f>
        <v>-0.91306261111404485</v>
      </c>
      <c r="S52" s="109" t="s">
        <v>74</v>
      </c>
      <c r="T52" s="19">
        <v>106.98100000000001</v>
      </c>
      <c r="U52" s="154">
        <v>32.087000000000003</v>
      </c>
      <c r="V52" s="154">
        <v>68.099000000000004</v>
      </c>
      <c r="W52" s="154">
        <v>95.572999999999993</v>
      </c>
      <c r="X52" s="154">
        <v>79.214999999999989</v>
      </c>
      <c r="Y52" s="154">
        <v>14.875999999999999</v>
      </c>
      <c r="Z52" s="154">
        <v>102.047</v>
      </c>
      <c r="AA52" s="154">
        <v>223.39400000000003</v>
      </c>
      <c r="AB52" s="154">
        <v>153.98099999999999</v>
      </c>
      <c r="AC52" s="154">
        <v>117.78500000000003</v>
      </c>
      <c r="AD52" s="154">
        <v>729.51499999999999</v>
      </c>
      <c r="AE52" s="154">
        <v>150.46800000000002</v>
      </c>
      <c r="AF52" s="154">
        <v>405.61699999999985</v>
      </c>
      <c r="AG52" s="154">
        <v>458.54099999999983</v>
      </c>
      <c r="AH52" s="119">
        <v>72.683000000000007</v>
      </c>
      <c r="AI52" s="52">
        <f t="shared" ref="AI52:AI67" si="58">IF(AH52="","",(AH52-AG52)/AG52)</f>
        <v>-0.84149072820096782</v>
      </c>
      <c r="AK52" s="125">
        <f t="shared" si="53"/>
        <v>3.3315997633209804</v>
      </c>
      <c r="AL52" s="157">
        <f t="shared" si="53"/>
        <v>3.1895626242544735</v>
      </c>
      <c r="AM52" s="157">
        <f t="shared" si="53"/>
        <v>6.7820934169903389</v>
      </c>
      <c r="AN52" s="157">
        <f t="shared" si="53"/>
        <v>2.4992939330543926</v>
      </c>
      <c r="AO52" s="157">
        <f t="shared" si="53"/>
        <v>7.2508009153318067</v>
      </c>
      <c r="AP52" s="157">
        <f t="shared" si="53"/>
        <v>2.9823576583801121</v>
      </c>
      <c r="AQ52" s="157">
        <f t="shared" si="53"/>
        <v>9.3569594718503577</v>
      </c>
      <c r="AR52" s="157">
        <f t="shared" si="53"/>
        <v>4.8649578605805885</v>
      </c>
      <c r="AS52" s="157">
        <f t="shared" si="53"/>
        <v>7.3313812312526778</v>
      </c>
      <c r="AT52" s="157">
        <f t="shared" si="53"/>
        <v>5.4228821362799273</v>
      </c>
      <c r="AU52" s="157">
        <f t="shared" si="53"/>
        <v>37.576748738024108</v>
      </c>
      <c r="AV52" s="157">
        <f t="shared" si="53"/>
        <v>16.45358119190815</v>
      </c>
      <c r="AW52" s="157">
        <f t="shared" si="54"/>
        <v>11.312703946450979</v>
      </c>
      <c r="AX52" s="157">
        <f t="shared" si="55"/>
        <v>8.0713418176057434</v>
      </c>
      <c r="AY52" s="303">
        <f>IF(AH52="","",(AH52/P52)*10)</f>
        <v>14.716136869811695</v>
      </c>
      <c r="AZ52" s="52">
        <f t="shared" si="56"/>
        <v>0.82325779311091574</v>
      </c>
      <c r="BB52" s="105"/>
      <c r="BC52" s="105"/>
    </row>
    <row r="53" spans="1:55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121.94999999999999</v>
      </c>
      <c r="P53" s="119">
        <v>156.97000000000008</v>
      </c>
      <c r="Q53" s="52">
        <f t="shared" si="57"/>
        <v>0.28716687166871752</v>
      </c>
      <c r="S53" s="109" t="s">
        <v>75</v>
      </c>
      <c r="T53" s="19">
        <v>39.945</v>
      </c>
      <c r="U53" s="154">
        <v>210.15600000000001</v>
      </c>
      <c r="V53" s="154">
        <v>21.706999999999997</v>
      </c>
      <c r="W53" s="154">
        <v>27.781999999999996</v>
      </c>
      <c r="X53" s="154">
        <v>90.24</v>
      </c>
      <c r="Y53" s="154">
        <v>14.796000000000001</v>
      </c>
      <c r="Z53" s="154">
        <v>59.37299999999999</v>
      </c>
      <c r="AA53" s="154">
        <v>51.395000000000003</v>
      </c>
      <c r="AB53" s="154">
        <v>48.673000000000002</v>
      </c>
      <c r="AC53" s="154">
        <v>73.152999999999977</v>
      </c>
      <c r="AD53" s="154">
        <v>92.289999999999978</v>
      </c>
      <c r="AE53" s="154">
        <v>189.25800000000004</v>
      </c>
      <c r="AF53" s="154">
        <v>111.53900000000003</v>
      </c>
      <c r="AG53" s="154">
        <v>263.25999999999993</v>
      </c>
      <c r="AH53" s="119">
        <v>307.31999999999994</v>
      </c>
      <c r="AI53" s="52">
        <f t="shared" si="58"/>
        <v>0.16736306313150504</v>
      </c>
      <c r="AK53" s="125">
        <f t="shared" si="53"/>
        <v>4.2296696315120714</v>
      </c>
      <c r="AL53" s="157">
        <f t="shared" si="53"/>
        <v>5.1006261831949908</v>
      </c>
      <c r="AM53" s="157">
        <f t="shared" si="53"/>
        <v>10.416026871401151</v>
      </c>
      <c r="AN53" s="157">
        <f t="shared" si="53"/>
        <v>2.8028652138821637</v>
      </c>
      <c r="AO53" s="157">
        <f t="shared" si="53"/>
        <v>5.8612626656274349</v>
      </c>
      <c r="AP53" s="157">
        <f t="shared" si="53"/>
        <v>7.3980000000000024</v>
      </c>
      <c r="AQ53" s="157">
        <f t="shared" si="53"/>
        <v>9.0040946314831647</v>
      </c>
      <c r="AR53" s="157">
        <f t="shared" si="53"/>
        <v>19.889705882352938</v>
      </c>
      <c r="AS53" s="157">
        <f t="shared" si="53"/>
        <v>138.27556818181819</v>
      </c>
      <c r="AT53" s="157">
        <f t="shared" si="53"/>
        <v>19.512670045345423</v>
      </c>
      <c r="AU53" s="157">
        <f t="shared" si="53"/>
        <v>6.7463450292397624</v>
      </c>
      <c r="AV53" s="157">
        <f t="shared" si="53"/>
        <v>6.6250568838169945</v>
      </c>
      <c r="AW53" s="157">
        <f t="shared" si="54"/>
        <v>11.178492683904595</v>
      </c>
      <c r="AX53" s="157">
        <f t="shared" si="55"/>
        <v>21.58753587535875</v>
      </c>
      <c r="AY53" s="303">
        <f t="shared" ref="AY53:AY63" si="59">IF(AH53="","",(AH53/P53)*10)</f>
        <v>19.578263362425929</v>
      </c>
      <c r="AZ53" s="52">
        <f t="shared" si="56"/>
        <v>-9.3075584195152147E-2</v>
      </c>
      <c r="BB53" s="105"/>
      <c r="BC53" s="105"/>
    </row>
    <row r="54" spans="1:55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19">
        <v>18.09</v>
      </c>
      <c r="Q54" s="52">
        <f t="shared" si="57"/>
        <v>-0.92932765558463881</v>
      </c>
      <c r="S54" s="109" t="s">
        <v>76</v>
      </c>
      <c r="T54" s="19">
        <v>85.614000000000019</v>
      </c>
      <c r="U54" s="154">
        <v>92.996999999999986</v>
      </c>
      <c r="V54" s="154">
        <v>30.552</v>
      </c>
      <c r="W54" s="154">
        <v>154.78400000000005</v>
      </c>
      <c r="X54" s="154">
        <v>82.786999999999978</v>
      </c>
      <c r="Y54" s="154">
        <v>74.756</v>
      </c>
      <c r="Z54" s="154">
        <v>80.057000000000002</v>
      </c>
      <c r="AA54" s="154">
        <v>55.018000000000008</v>
      </c>
      <c r="AB54" s="154">
        <v>24.623000000000001</v>
      </c>
      <c r="AC54" s="154">
        <v>122.39999999999998</v>
      </c>
      <c r="AD54" s="154">
        <v>30.440999999999995</v>
      </c>
      <c r="AE54" s="154">
        <v>199.78800000000004</v>
      </c>
      <c r="AF54" s="154">
        <v>163.68800000000005</v>
      </c>
      <c r="AG54" s="154">
        <v>230.74799999999999</v>
      </c>
      <c r="AH54" s="119">
        <v>76.34099999999998</v>
      </c>
      <c r="AI54" s="52">
        <f t="shared" si="58"/>
        <v>-0.66915856258775819</v>
      </c>
      <c r="AK54" s="125">
        <f t="shared" si="53"/>
        <v>1.9038025350233492</v>
      </c>
      <c r="AL54" s="157">
        <f t="shared" si="53"/>
        <v>4.6260259662736889</v>
      </c>
      <c r="AM54" s="157">
        <f t="shared" si="53"/>
        <v>9.4911463187325236</v>
      </c>
      <c r="AN54" s="157">
        <f t="shared" si="53"/>
        <v>3.5672735653376373</v>
      </c>
      <c r="AO54" s="157">
        <f t="shared" si="53"/>
        <v>7.1325062462307205</v>
      </c>
      <c r="AP54" s="157">
        <f t="shared" si="53"/>
        <v>7.2904232494636236</v>
      </c>
      <c r="AQ54" s="157">
        <f t="shared" si="53"/>
        <v>7.5840280409245917</v>
      </c>
      <c r="AR54" s="157">
        <f t="shared" si="53"/>
        <v>53.003853564547221</v>
      </c>
      <c r="AS54" s="157">
        <f t="shared" si="53"/>
        <v>12.177546983184966</v>
      </c>
      <c r="AT54" s="157">
        <f t="shared" si="53"/>
        <v>4.5491711885824735</v>
      </c>
      <c r="AU54" s="157">
        <f t="shared" si="53"/>
        <v>26.355844155844153</v>
      </c>
      <c r="AV54" s="157">
        <f t="shared" si="53"/>
        <v>8.7281782437745736</v>
      </c>
      <c r="AW54" s="157">
        <f t="shared" si="54"/>
        <v>20.173527236874541</v>
      </c>
      <c r="AX54" s="157">
        <f t="shared" si="55"/>
        <v>9.0146501543149551</v>
      </c>
      <c r="AY54" s="303">
        <f t="shared" si="59"/>
        <v>42.200663349917072</v>
      </c>
      <c r="AZ54" s="52">
        <f t="shared" ref="AZ54" si="60">IF(AY54="","",(AY54-AX54)/AX54)</f>
        <v>3.681342329154869</v>
      </c>
      <c r="BB54" s="105"/>
      <c r="BC54" s="105"/>
    </row>
    <row r="55" spans="1:55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19">
        <v>68.369999999999976</v>
      </c>
      <c r="Q55" s="52">
        <f t="shared" si="57"/>
        <v>-0.40010529086601748</v>
      </c>
      <c r="S55" s="109" t="s">
        <v>77</v>
      </c>
      <c r="T55" s="19">
        <v>36.316000000000003</v>
      </c>
      <c r="U55" s="154">
        <v>16.928000000000001</v>
      </c>
      <c r="V55" s="154">
        <v>146.25000000000003</v>
      </c>
      <c r="W55" s="154">
        <v>10.174000000000001</v>
      </c>
      <c r="X55" s="154">
        <v>189.64499999999995</v>
      </c>
      <c r="Y55" s="154">
        <v>141.92499999999998</v>
      </c>
      <c r="Z55" s="154">
        <v>147.154</v>
      </c>
      <c r="AA55" s="154">
        <v>82.36399999999999</v>
      </c>
      <c r="AB55" s="154">
        <v>196.86600000000001</v>
      </c>
      <c r="AC55" s="154">
        <v>168.61099999999996</v>
      </c>
      <c r="AD55" s="154">
        <v>50.588999999999999</v>
      </c>
      <c r="AE55" s="154">
        <v>769.01500000000044</v>
      </c>
      <c r="AF55" s="154">
        <v>338.37599999999992</v>
      </c>
      <c r="AG55" s="154">
        <v>278.40999999999997</v>
      </c>
      <c r="AH55" s="119">
        <v>147.01199999999997</v>
      </c>
      <c r="AI55" s="52">
        <f t="shared" si="58"/>
        <v>-0.47195862217592766</v>
      </c>
      <c r="AK55" s="125">
        <f t="shared" si="53"/>
        <v>3.1543472596195605</v>
      </c>
      <c r="AL55" s="157">
        <f t="shared" si="53"/>
        <v>1.9260439185345319</v>
      </c>
      <c r="AM55" s="157">
        <f t="shared" si="53"/>
        <v>3.7971232734448042</v>
      </c>
      <c r="AN55" s="157">
        <f t="shared" si="53"/>
        <v>23.995283018867926</v>
      </c>
      <c r="AO55" s="157">
        <f t="shared" si="53"/>
        <v>1.7330256785159459</v>
      </c>
      <c r="AP55" s="157">
        <f t="shared" si="53"/>
        <v>3.9895710350255804</v>
      </c>
      <c r="AQ55" s="157">
        <f t="shared" si="53"/>
        <v>5.7120565173511375</v>
      </c>
      <c r="AR55" s="157">
        <f t="shared" si="53"/>
        <v>34.870448772226915</v>
      </c>
      <c r="AS55" s="157">
        <f t="shared" si="53"/>
        <v>6.7623660346248968</v>
      </c>
      <c r="AT55" s="157">
        <f t="shared" si="53"/>
        <v>4.0124458616914946</v>
      </c>
      <c r="AU55" s="157">
        <f t="shared" si="53"/>
        <v>4.7523720056364498</v>
      </c>
      <c r="AV55" s="157">
        <f t="shared" si="53"/>
        <v>27.779323050247466</v>
      </c>
      <c r="AW55" s="157">
        <f t="shared" si="54"/>
        <v>6.6202848646110501</v>
      </c>
      <c r="AX55" s="157">
        <f t="shared" si="55"/>
        <v>24.428358339914013</v>
      </c>
      <c r="AY55" s="303">
        <f t="shared" si="59"/>
        <v>21.502413339183857</v>
      </c>
      <c r="AZ55" s="52">
        <f t="shared" si="56"/>
        <v>-0.11977657114802481</v>
      </c>
      <c r="BB55" s="105"/>
      <c r="BC55" s="105"/>
    </row>
    <row r="56" spans="1:55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19">
        <v>203.94000000000005</v>
      </c>
      <c r="Q56" s="52">
        <f t="shared" si="57"/>
        <v>1.5371983080368246</v>
      </c>
      <c r="S56" s="109" t="s">
        <v>78</v>
      </c>
      <c r="T56" s="19">
        <v>50.512</v>
      </c>
      <c r="U56" s="154">
        <v>76.984999999999985</v>
      </c>
      <c r="V56" s="154">
        <v>140.74100000000001</v>
      </c>
      <c r="W56" s="154">
        <v>108.19399999999999</v>
      </c>
      <c r="X56" s="154">
        <v>2.327</v>
      </c>
      <c r="Y56" s="154">
        <v>108.241</v>
      </c>
      <c r="Z56" s="154">
        <v>89.242999999999995</v>
      </c>
      <c r="AA56" s="154">
        <v>81.237000000000023</v>
      </c>
      <c r="AB56" s="154">
        <v>251.595</v>
      </c>
      <c r="AC56" s="154">
        <v>116.065</v>
      </c>
      <c r="AD56" s="154">
        <v>70.181000000000012</v>
      </c>
      <c r="AE56" s="154">
        <v>156.5320000000001</v>
      </c>
      <c r="AF56" s="154">
        <v>262.81200000000013</v>
      </c>
      <c r="AG56" s="154">
        <v>150.63999999999999</v>
      </c>
      <c r="AH56" s="119">
        <v>240.67999999999998</v>
      </c>
      <c r="AI56" s="52">
        <f t="shared" si="58"/>
        <v>0.59771640998406794</v>
      </c>
      <c r="AK56" s="125">
        <f t="shared" si="53"/>
        <v>5.7602919375071266</v>
      </c>
      <c r="AL56" s="157">
        <f t="shared" si="53"/>
        <v>3.9711647580728346</v>
      </c>
      <c r="AM56" s="157">
        <f t="shared" si="53"/>
        <v>1.8513680610365695</v>
      </c>
      <c r="AN56" s="157">
        <f t="shared" si="53"/>
        <v>5.3728956646968253</v>
      </c>
      <c r="AO56" s="157">
        <f t="shared" si="53"/>
        <v>28.036144578313255</v>
      </c>
      <c r="AP56" s="157">
        <f t="shared" si="53"/>
        <v>3.4592841163310957</v>
      </c>
      <c r="AQ56" s="157">
        <f t="shared" si="53"/>
        <v>1.1073569008946409</v>
      </c>
      <c r="AR56" s="157">
        <f t="shared" si="53"/>
        <v>8.3081407240744571</v>
      </c>
      <c r="AS56" s="157">
        <f t="shared" si="53"/>
        <v>6.629818967561727</v>
      </c>
      <c r="AT56" s="157">
        <f t="shared" si="53"/>
        <v>5.6594987322020671</v>
      </c>
      <c r="AU56" s="157">
        <f t="shared" si="53"/>
        <v>9.3004240657301924</v>
      </c>
      <c r="AV56" s="157">
        <f t="shared" si="53"/>
        <v>19.322552771262814</v>
      </c>
      <c r="AW56" s="157">
        <f t="shared" si="54"/>
        <v>20.461849890999698</v>
      </c>
      <c r="AX56" s="157">
        <f t="shared" si="55"/>
        <v>18.740980343368989</v>
      </c>
      <c r="AY56" s="303">
        <f t="shared" si="59"/>
        <v>11.801510248112185</v>
      </c>
      <c r="AZ56" s="52">
        <f t="shared" si="56"/>
        <v>-0.37028319586878788</v>
      </c>
      <c r="BB56" s="105"/>
      <c r="BC56" s="105"/>
    </row>
    <row r="57" spans="1:55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19">
        <v>140.32000000000005</v>
      </c>
      <c r="Q57" s="52">
        <f t="shared" si="57"/>
        <v>0.29077361788244022</v>
      </c>
      <c r="S57" s="109" t="s">
        <v>79</v>
      </c>
      <c r="T57" s="19">
        <v>101.88200000000002</v>
      </c>
      <c r="U57" s="154">
        <v>208.25</v>
      </c>
      <c r="V57" s="154">
        <v>120.58900000000001</v>
      </c>
      <c r="W57" s="154">
        <v>63.236000000000004</v>
      </c>
      <c r="X57" s="154">
        <v>133.27200000000002</v>
      </c>
      <c r="Y57" s="154">
        <v>88.903999999999996</v>
      </c>
      <c r="Z57" s="154">
        <v>66.512999999999991</v>
      </c>
      <c r="AA57" s="154">
        <v>161.839</v>
      </c>
      <c r="AB57" s="154">
        <v>69.402000000000001</v>
      </c>
      <c r="AC57" s="154">
        <v>109.84300000000002</v>
      </c>
      <c r="AD57" s="154">
        <v>111.27</v>
      </c>
      <c r="AE57" s="154">
        <v>115.04100000000001</v>
      </c>
      <c r="AF57" s="154">
        <v>124.31800000000001</v>
      </c>
      <c r="AG57" s="154">
        <v>127.58</v>
      </c>
      <c r="AH57" s="119">
        <v>177.48399999999995</v>
      </c>
      <c r="AI57" s="52">
        <f t="shared" si="58"/>
        <v>0.39115848879134624</v>
      </c>
      <c r="AK57" s="125">
        <f t="shared" si="53"/>
        <v>3.3602242744063329</v>
      </c>
      <c r="AL57" s="157">
        <f t="shared" si="53"/>
        <v>8.6770833333333339</v>
      </c>
      <c r="AM57" s="157">
        <f t="shared" si="53"/>
        <v>4.960264900662251</v>
      </c>
      <c r="AN57" s="157">
        <f t="shared" si="53"/>
        <v>2.6307775512751173</v>
      </c>
      <c r="AO57" s="157">
        <f t="shared" si="53"/>
        <v>9.8741942653923065</v>
      </c>
      <c r="AP57" s="157">
        <f t="shared" si="53"/>
        <v>2.636536180308422</v>
      </c>
      <c r="AQ57" s="157">
        <f t="shared" si="53"/>
        <v>7.8259795270031765</v>
      </c>
      <c r="AR57" s="157">
        <f t="shared" si="53"/>
        <v>9.4114328913700831</v>
      </c>
      <c r="AS57" s="157">
        <f t="shared" si="53"/>
        <v>16.453769559032718</v>
      </c>
      <c r="AT57" s="157">
        <f t="shared" si="53"/>
        <v>6.2131907913343545</v>
      </c>
      <c r="AU57" s="157">
        <f t="shared" si="53"/>
        <v>3.8524391510577165</v>
      </c>
      <c r="AV57" s="157">
        <f t="shared" si="53"/>
        <v>12.605851413543723</v>
      </c>
      <c r="AW57" s="157">
        <f t="shared" si="54"/>
        <v>4.0218045356022127</v>
      </c>
      <c r="AX57" s="157">
        <f t="shared" si="55"/>
        <v>11.735810872964771</v>
      </c>
      <c r="AY57" s="303">
        <f t="shared" si="59"/>
        <v>12.648517673888247</v>
      </c>
      <c r="AZ57" s="52">
        <f t="shared" si="56"/>
        <v>7.77710897698628E-2</v>
      </c>
      <c r="BB57" s="105"/>
      <c r="BC57" s="105"/>
    </row>
    <row r="58" spans="1:55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19">
        <v>298.74999999999977</v>
      </c>
      <c r="Q58" s="52">
        <f t="shared" si="57"/>
        <v>50.597582037996524</v>
      </c>
      <c r="S58" s="109" t="s">
        <v>80</v>
      </c>
      <c r="T58" s="19">
        <v>248.68200000000002</v>
      </c>
      <c r="U58" s="154">
        <v>13.135</v>
      </c>
      <c r="V58" s="154">
        <v>170.39499999999998</v>
      </c>
      <c r="W58" s="154">
        <v>85.355999999999995</v>
      </c>
      <c r="X58" s="154">
        <v>57.158000000000001</v>
      </c>
      <c r="Y58" s="154">
        <v>62.073999999999998</v>
      </c>
      <c r="Z58" s="154">
        <v>182.14699999999996</v>
      </c>
      <c r="AA58" s="154">
        <v>90.742000000000004</v>
      </c>
      <c r="AB58" s="154">
        <v>92.774000000000001</v>
      </c>
      <c r="AC58" s="154">
        <v>20.315999999999999</v>
      </c>
      <c r="AD58" s="154">
        <v>52.984999999999999</v>
      </c>
      <c r="AE58" s="154">
        <v>98.681000000000012</v>
      </c>
      <c r="AF58" s="154">
        <v>194.059</v>
      </c>
      <c r="AG58" s="154">
        <v>53.199000000000005</v>
      </c>
      <c r="AH58" s="119">
        <v>229.73099999999991</v>
      </c>
      <c r="AI58" s="52">
        <f t="shared" si="58"/>
        <v>3.3183330513731439</v>
      </c>
      <c r="AK58" s="125">
        <f t="shared" si="53"/>
        <v>3.3921512460613008</v>
      </c>
      <c r="AL58" s="157">
        <f t="shared" si="53"/>
        <v>6.9131578947368419</v>
      </c>
      <c r="AM58" s="157">
        <f t="shared" si="53"/>
        <v>2.1921112554836548</v>
      </c>
      <c r="AN58" s="157">
        <f t="shared" si="53"/>
        <v>4.2767812406052705</v>
      </c>
      <c r="AO58" s="157">
        <f t="shared" si="53"/>
        <v>5.0834222696549265</v>
      </c>
      <c r="AP58" s="157">
        <f t="shared" si="53"/>
        <v>1.8476054409619906</v>
      </c>
      <c r="AQ58" s="157">
        <f t="shared" si="53"/>
        <v>8.7185046907907306</v>
      </c>
      <c r="AR58" s="157">
        <f t="shared" si="53"/>
        <v>5.8071163445539478</v>
      </c>
      <c r="AS58" s="157">
        <f t="shared" si="53"/>
        <v>8.9845051326748013</v>
      </c>
      <c r="AT58" s="157">
        <f t="shared" si="53"/>
        <v>69.814432989690744</v>
      </c>
      <c r="AU58" s="157">
        <f t="shared" si="53"/>
        <v>10.103928299008389</v>
      </c>
      <c r="AV58" s="157">
        <f t="shared" si="53"/>
        <v>20.221516393442624</v>
      </c>
      <c r="AW58" s="157">
        <f t="shared" si="54"/>
        <v>8.7912929238017519</v>
      </c>
      <c r="AX58" s="157">
        <f t="shared" si="55"/>
        <v>91.880829015544094</v>
      </c>
      <c r="AY58" s="303">
        <f t="shared" si="59"/>
        <v>7.6897405857740617</v>
      </c>
      <c r="AZ58" s="52">
        <f t="shared" si="56"/>
        <v>-0.91630745316334561</v>
      </c>
      <c r="BB58" s="105"/>
      <c r="BC58" s="105"/>
    </row>
    <row r="59" spans="1:55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19">
        <v>289.97999999999973</v>
      </c>
      <c r="Q59" s="52">
        <f t="shared" si="57"/>
        <v>4.3581530931729479E-2</v>
      </c>
      <c r="S59" s="109" t="s">
        <v>81</v>
      </c>
      <c r="T59" s="19">
        <v>26.283999999999999</v>
      </c>
      <c r="U59" s="154">
        <v>140.136</v>
      </c>
      <c r="V59" s="154">
        <v>62.427000000000007</v>
      </c>
      <c r="W59" s="154">
        <v>148.22899999999998</v>
      </c>
      <c r="X59" s="154">
        <v>99.02600000000001</v>
      </c>
      <c r="Y59" s="154">
        <v>189.15099999999995</v>
      </c>
      <c r="Z59" s="154">
        <v>114.91000000000001</v>
      </c>
      <c r="AA59" s="154">
        <v>15.391</v>
      </c>
      <c r="AB59" s="154">
        <v>141.86099999999999</v>
      </c>
      <c r="AC59" s="154">
        <v>88.779999999999987</v>
      </c>
      <c r="AD59" s="154">
        <v>72.782000000000011</v>
      </c>
      <c r="AE59" s="154">
        <v>256.71899999999999</v>
      </c>
      <c r="AF59" s="154">
        <v>308.47400000000005</v>
      </c>
      <c r="AG59" s="154">
        <v>368.83200000000011</v>
      </c>
      <c r="AH59" s="119">
        <v>156.05799999999999</v>
      </c>
      <c r="AI59" s="52">
        <f t="shared" si="58"/>
        <v>-0.576885953496443</v>
      </c>
      <c r="AK59" s="125">
        <f t="shared" si="53"/>
        <v>3.485479379392654</v>
      </c>
      <c r="AL59" s="157">
        <f t="shared" si="53"/>
        <v>6.9185880029622302</v>
      </c>
      <c r="AM59" s="157">
        <f t="shared" si="53"/>
        <v>4.9439296745070092</v>
      </c>
      <c r="AN59" s="157">
        <f t="shared" si="53"/>
        <v>7.6914176006641757</v>
      </c>
      <c r="AO59" s="157">
        <f t="shared" si="53"/>
        <v>5.3903434761308588</v>
      </c>
      <c r="AP59" s="157">
        <f t="shared" si="53"/>
        <v>3.7363160493827152</v>
      </c>
      <c r="AQ59" s="157">
        <f t="shared" si="53"/>
        <v>4.120262469073829</v>
      </c>
      <c r="AR59" s="157">
        <f t="shared" si="53"/>
        <v>59.42471042471044</v>
      </c>
      <c r="AS59" s="157">
        <f t="shared" si="53"/>
        <v>4.9669479359966386</v>
      </c>
      <c r="AT59" s="157">
        <f t="shared" si="53"/>
        <v>27.640099626400993</v>
      </c>
      <c r="AU59" s="157">
        <f t="shared" si="53"/>
        <v>6.7018416206261495</v>
      </c>
      <c r="AV59" s="157">
        <f t="shared" si="53"/>
        <v>7.1731258207829196</v>
      </c>
      <c r="AW59" s="157">
        <f t="shared" si="54"/>
        <v>7.449803173376484</v>
      </c>
      <c r="AX59" s="157">
        <f t="shared" si="55"/>
        <v>13.273545182999245</v>
      </c>
      <c r="AY59" s="303">
        <f t="shared" si="59"/>
        <v>5.381681495275541</v>
      </c>
      <c r="AZ59" s="52">
        <f t="shared" si="56"/>
        <v>-0.59455583108509713</v>
      </c>
      <c r="BB59" s="105"/>
      <c r="BC59" s="105"/>
    </row>
    <row r="60" spans="1:55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50.90000000000002</v>
      </c>
      <c r="P60" s="119">
        <v>220.96</v>
      </c>
      <c r="Q60" s="52">
        <f t="shared" si="57"/>
        <v>3.3410609037328083</v>
      </c>
      <c r="S60" s="109" t="s">
        <v>82</v>
      </c>
      <c r="T60" s="19">
        <v>80.941000000000003</v>
      </c>
      <c r="U60" s="154">
        <v>133.739</v>
      </c>
      <c r="V60" s="154">
        <v>0.89600000000000013</v>
      </c>
      <c r="W60" s="154">
        <v>99.911000000000001</v>
      </c>
      <c r="X60" s="154">
        <v>62.055999999999997</v>
      </c>
      <c r="Y60" s="154">
        <v>42.978000000000009</v>
      </c>
      <c r="Z60" s="154">
        <v>73.328000000000003</v>
      </c>
      <c r="AA60" s="154">
        <v>7.7379999999999995</v>
      </c>
      <c r="AB60" s="154">
        <v>45.496000000000002</v>
      </c>
      <c r="AC60" s="154">
        <v>116.032</v>
      </c>
      <c r="AD60" s="154">
        <v>123.81899999999997</v>
      </c>
      <c r="AE60" s="154">
        <v>149.98599999999999</v>
      </c>
      <c r="AF60" s="154">
        <v>319.26399999999995</v>
      </c>
      <c r="AG60" s="154">
        <v>57.844000000000001</v>
      </c>
      <c r="AH60" s="119">
        <v>148.756</v>
      </c>
      <c r="AI60" s="52">
        <f t="shared" si="58"/>
        <v>1.5716755411105734</v>
      </c>
      <c r="AK60" s="125">
        <f t="shared" si="53"/>
        <v>3.3624543037554004</v>
      </c>
      <c r="AL60" s="157">
        <f t="shared" si="53"/>
        <v>4.4061213059664608</v>
      </c>
      <c r="AM60" s="157">
        <f t="shared" si="53"/>
        <v>6.4000000000000012</v>
      </c>
      <c r="AN60" s="157">
        <f t="shared" si="53"/>
        <v>5.0130958354239841</v>
      </c>
      <c r="AO60" s="157">
        <f t="shared" si="53"/>
        <v>3.816247463255642</v>
      </c>
      <c r="AP60" s="157">
        <f t="shared" si="53"/>
        <v>1.6204049315688276</v>
      </c>
      <c r="AQ60" s="157">
        <f t="shared" si="53"/>
        <v>9.7914274268927759</v>
      </c>
      <c r="AR60" s="157">
        <f t="shared" si="53"/>
        <v>28.659259259259258</v>
      </c>
      <c r="AS60" s="157">
        <f t="shared" si="53"/>
        <v>1.8691097325500186</v>
      </c>
      <c r="AT60" s="157">
        <f t="shared" si="53"/>
        <v>7.1277105473309144</v>
      </c>
      <c r="AU60" s="157">
        <f t="shared" si="53"/>
        <v>7.5646994134897314</v>
      </c>
      <c r="AV60" s="157">
        <f t="shared" si="53"/>
        <v>9.2515420676042428</v>
      </c>
      <c r="AW60" s="157">
        <f t="shared" si="54"/>
        <v>19.24436407474381</v>
      </c>
      <c r="AX60" s="157">
        <f t="shared" si="55"/>
        <v>11.364243614931233</v>
      </c>
      <c r="AY60" s="303">
        <f t="shared" si="59"/>
        <v>6.7322592324402608</v>
      </c>
      <c r="AZ60" s="52">
        <f t="shared" si="56"/>
        <v>-0.40759284466632767</v>
      </c>
      <c r="BB60" s="105"/>
      <c r="BC60" s="105"/>
    </row>
    <row r="61" spans="1:55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19">
        <v>213.44000000000005</v>
      </c>
      <c r="Q61" s="52">
        <f t="shared" si="57"/>
        <v>-5.8782025841160566E-2</v>
      </c>
      <c r="S61" s="109" t="s">
        <v>83</v>
      </c>
      <c r="T61" s="19">
        <v>62.047999999999995</v>
      </c>
      <c r="U61" s="154">
        <v>49.418999999999997</v>
      </c>
      <c r="V61" s="154">
        <v>115.30700000000002</v>
      </c>
      <c r="W61" s="154">
        <v>48.548999999999999</v>
      </c>
      <c r="X61" s="154">
        <v>60.350999999999999</v>
      </c>
      <c r="Y61" s="154">
        <v>250.62000000000003</v>
      </c>
      <c r="Z61" s="154">
        <v>66.029999999999987</v>
      </c>
      <c r="AA61" s="154">
        <v>58.631000000000007</v>
      </c>
      <c r="AB61" s="154">
        <v>111.59399999999999</v>
      </c>
      <c r="AC61" s="154">
        <v>193.00300000000004</v>
      </c>
      <c r="AD61" s="154">
        <v>285.58600000000001</v>
      </c>
      <c r="AE61" s="154">
        <v>185.32599999999994</v>
      </c>
      <c r="AF61" s="154">
        <v>275.30900000000003</v>
      </c>
      <c r="AG61" s="154">
        <v>299.64300000000009</v>
      </c>
      <c r="AH61" s="119">
        <v>1020.7949999999997</v>
      </c>
      <c r="AI61" s="52">
        <f t="shared" si="58"/>
        <v>2.4067039777335006</v>
      </c>
      <c r="AK61" s="125">
        <f t="shared" si="53"/>
        <v>4.6122054560321102</v>
      </c>
      <c r="AL61" s="157">
        <f t="shared" si="53"/>
        <v>2.7942440348298092</v>
      </c>
      <c r="AM61" s="157">
        <f t="shared" ref="AM61:AV63" si="61">IF(V61="","",(V61/D61)*10)</f>
        <v>5.6581284655773123</v>
      </c>
      <c r="AN61" s="157">
        <f t="shared" si="61"/>
        <v>6.3913902053712492</v>
      </c>
      <c r="AO61" s="157">
        <f t="shared" si="61"/>
        <v>6.9560857538035954</v>
      </c>
      <c r="AP61" s="157">
        <f t="shared" si="61"/>
        <v>7.400561051232839</v>
      </c>
      <c r="AQ61" s="157">
        <f t="shared" si="61"/>
        <v>6.129211918685602</v>
      </c>
      <c r="AR61" s="157">
        <f t="shared" si="61"/>
        <v>3.0930048533445875</v>
      </c>
      <c r="AS61" s="157">
        <f t="shared" si="61"/>
        <v>6.8194817892935706</v>
      </c>
      <c r="AT61" s="157">
        <f t="shared" si="61"/>
        <v>16.76100738167608</v>
      </c>
      <c r="AU61" s="157">
        <f t="shared" si="61"/>
        <v>10.166459008223278</v>
      </c>
      <c r="AV61" s="157">
        <f t="shared" si="61"/>
        <v>6.4409689639592713</v>
      </c>
      <c r="AW61" s="157">
        <f t="shared" ref="AW61:AW63" si="62">IF(AF61="","",(AF61/N61)*10)</f>
        <v>30.569509216078167</v>
      </c>
      <c r="AX61" s="157">
        <f t="shared" ref="AX61:AX63" si="63">IF(AG61="","",(AG61/O61)*10)</f>
        <v>13.213520306918907</v>
      </c>
      <c r="AY61" s="303">
        <f t="shared" si="59"/>
        <v>47.82585269865065</v>
      </c>
      <c r="AZ61" s="52">
        <f t="shared" si="56"/>
        <v>2.6194633668976097</v>
      </c>
      <c r="BB61" s="105"/>
      <c r="BC61" s="105"/>
    </row>
    <row r="62" spans="1:55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19">
        <v>152.83000000000007</v>
      </c>
      <c r="Q62" s="52">
        <f t="shared" si="57"/>
        <v>-0.50022890778286389</v>
      </c>
      <c r="S62" s="110" t="s">
        <v>84</v>
      </c>
      <c r="T62" s="19">
        <v>30.416</v>
      </c>
      <c r="U62" s="154">
        <v>47.312999999999995</v>
      </c>
      <c r="V62" s="154">
        <v>23.595999999999997</v>
      </c>
      <c r="W62" s="154">
        <v>78.717000000000013</v>
      </c>
      <c r="X62" s="154">
        <v>56.821999999999996</v>
      </c>
      <c r="Y62" s="154">
        <v>94.972999999999999</v>
      </c>
      <c r="Z62" s="154">
        <v>72.218000000000018</v>
      </c>
      <c r="AA62" s="154">
        <v>81.169000000000011</v>
      </c>
      <c r="AB62" s="154">
        <v>81.001999999999995</v>
      </c>
      <c r="AC62" s="154">
        <v>103.39299999999999</v>
      </c>
      <c r="AD62" s="154">
        <v>78.418999999999969</v>
      </c>
      <c r="AE62" s="154">
        <v>91.548000000000016</v>
      </c>
      <c r="AF62" s="154">
        <v>146.48499999999996</v>
      </c>
      <c r="AG62" s="154">
        <v>226.58299999999997</v>
      </c>
      <c r="AH62" s="119">
        <v>499.74499999999989</v>
      </c>
      <c r="AI62" s="52">
        <f t="shared" si="58"/>
        <v>1.2055714682919723</v>
      </c>
      <c r="AK62" s="125">
        <f t="shared" si="53"/>
        <v>3.2621192621192625</v>
      </c>
      <c r="AL62" s="157">
        <f t="shared" si="53"/>
        <v>3.8014623172103477</v>
      </c>
      <c r="AM62" s="157">
        <f t="shared" si="61"/>
        <v>2.0859264497878356</v>
      </c>
      <c r="AN62" s="157">
        <f t="shared" si="61"/>
        <v>7.1192005064664921</v>
      </c>
      <c r="AO62" s="157">
        <f t="shared" si="61"/>
        <v>7.7881030701754375</v>
      </c>
      <c r="AP62" s="157">
        <f t="shared" si="61"/>
        <v>4.5561525545694419</v>
      </c>
      <c r="AQ62" s="157">
        <f t="shared" si="61"/>
        <v>8.2780834479596539</v>
      </c>
      <c r="AR62" s="157">
        <f t="shared" si="61"/>
        <v>7.588015331401329</v>
      </c>
      <c r="AS62" s="157">
        <f t="shared" si="61"/>
        <v>7.0216712898751732</v>
      </c>
      <c r="AT62" s="157">
        <f t="shared" si="61"/>
        <v>6.3237308868501527</v>
      </c>
      <c r="AU62" s="157">
        <f t="shared" si="61"/>
        <v>5.4186705362078502</v>
      </c>
      <c r="AV62" s="157">
        <f t="shared" si="61"/>
        <v>12.885010555946518</v>
      </c>
      <c r="AW62" s="157">
        <f t="shared" si="62"/>
        <v>66.553839164016367</v>
      </c>
      <c r="AX62" s="157">
        <f t="shared" si="63"/>
        <v>7.4095160235448079</v>
      </c>
      <c r="AY62" s="303">
        <f t="shared" si="59"/>
        <v>32.699404567166106</v>
      </c>
      <c r="AZ62" s="52">
        <f t="shared" si="56"/>
        <v>3.4131633514603412</v>
      </c>
      <c r="BB62" s="105"/>
      <c r="BC62" s="105"/>
    </row>
    <row r="63" spans="1:55" ht="20.100000000000001" customHeight="1" thickBot="1" x14ac:dyDescent="0.3">
      <c r="A63" s="35" t="str">
        <f>A19</f>
        <v>jan-dez</v>
      </c>
      <c r="B63" s="167">
        <f>SUM(B51:B62)</f>
        <v>2743.56</v>
      </c>
      <c r="C63" s="168">
        <f t="shared" ref="C63:P63" si="64">SUM(C51:C62)</f>
        <v>2573.9700000000003</v>
      </c>
      <c r="D63" s="168">
        <f t="shared" si="64"/>
        <v>3093.1899999999996</v>
      </c>
      <c r="E63" s="168">
        <f t="shared" si="64"/>
        <v>3236.6499999999996</v>
      </c>
      <c r="F63" s="168">
        <f t="shared" si="64"/>
        <v>2587.84</v>
      </c>
      <c r="G63" s="168">
        <f t="shared" si="64"/>
        <v>3019.55</v>
      </c>
      <c r="H63" s="168">
        <f t="shared" si="64"/>
        <v>2289.8599999999997</v>
      </c>
      <c r="I63" s="168">
        <f t="shared" si="64"/>
        <v>1443.8700000000001</v>
      </c>
      <c r="J63" s="168">
        <f t="shared" si="64"/>
        <v>2007.6900000000003</v>
      </c>
      <c r="K63" s="168">
        <f t="shared" si="64"/>
        <v>1872.4599999999998</v>
      </c>
      <c r="L63" s="168">
        <f t="shared" si="64"/>
        <v>1899.23</v>
      </c>
      <c r="M63" s="168">
        <f t="shared" si="64"/>
        <v>2028.7099999999996</v>
      </c>
      <c r="N63" s="168">
        <f t="shared" si="64"/>
        <v>2561.4000000000005</v>
      </c>
      <c r="O63" s="168">
        <f t="shared" si="64"/>
        <v>2323.0099999999998</v>
      </c>
      <c r="P63" s="169">
        <f t="shared" si="64"/>
        <v>2017.01</v>
      </c>
      <c r="Q63" s="61">
        <f t="shared" si="57"/>
        <v>-0.13172564905015466</v>
      </c>
      <c r="S63" s="109"/>
      <c r="T63" s="167">
        <f>SUM(T51:T62)</f>
        <v>899.43600000000015</v>
      </c>
      <c r="U63" s="168">
        <f t="shared" ref="U63:AH63" si="65">SUM(U51:U62)</f>
        <v>1170.3490000000002</v>
      </c>
      <c r="V63" s="168">
        <f t="shared" si="65"/>
        <v>1022.7370000000001</v>
      </c>
      <c r="W63" s="168">
        <f t="shared" si="65"/>
        <v>1030.066</v>
      </c>
      <c r="X63" s="168">
        <f t="shared" si="65"/>
        <v>1010.02</v>
      </c>
      <c r="Y63" s="168">
        <f t="shared" si="65"/>
        <v>1183.202</v>
      </c>
      <c r="Z63" s="168">
        <f t="shared" si="65"/>
        <v>1121.55</v>
      </c>
      <c r="AA63" s="168">
        <f t="shared" si="65"/>
        <v>1027.1999999999998</v>
      </c>
      <c r="AB63" s="168">
        <f t="shared" si="65"/>
        <v>1322.6640000000002</v>
      </c>
      <c r="AC63" s="168">
        <f t="shared" si="65"/>
        <v>1463.875</v>
      </c>
      <c r="AD63" s="168">
        <f t="shared" si="65"/>
        <v>1908.0899999999997</v>
      </c>
      <c r="AE63" s="168">
        <f t="shared" si="65"/>
        <v>2403.1620000000012</v>
      </c>
      <c r="AF63" s="168">
        <f t="shared" si="65"/>
        <v>2765.1600000000003</v>
      </c>
      <c r="AG63" s="168">
        <f t="shared" si="65"/>
        <v>2695.7719999999995</v>
      </c>
      <c r="AH63" s="169">
        <f t="shared" si="65"/>
        <v>3334.3849999999993</v>
      </c>
      <c r="AI63" s="61">
        <f t="shared" si="58"/>
        <v>0.23689429224726719</v>
      </c>
      <c r="AK63" s="172">
        <f t="shared" si="53"/>
        <v>3.2783536718715833</v>
      </c>
      <c r="AL63" s="173">
        <f t="shared" si="53"/>
        <v>4.5468634055563975</v>
      </c>
      <c r="AM63" s="173">
        <f t="shared" si="61"/>
        <v>3.3064150601805906</v>
      </c>
      <c r="AN63" s="173">
        <f t="shared" si="61"/>
        <v>3.1825066040504844</v>
      </c>
      <c r="AO63" s="173">
        <f t="shared" si="61"/>
        <v>3.9029460863113634</v>
      </c>
      <c r="AP63" s="173">
        <f t="shared" si="61"/>
        <v>3.9184712953916971</v>
      </c>
      <c r="AQ63" s="173">
        <f t="shared" si="61"/>
        <v>4.8978976880682668</v>
      </c>
      <c r="AR63" s="173">
        <f t="shared" si="61"/>
        <v>7.1142138835213675</v>
      </c>
      <c r="AS63" s="173">
        <f t="shared" si="61"/>
        <v>6.5879891815967611</v>
      </c>
      <c r="AT63" s="173">
        <f t="shared" si="61"/>
        <v>7.8179240143981721</v>
      </c>
      <c r="AU63" s="173">
        <f t="shared" si="61"/>
        <v>10.046650484670101</v>
      </c>
      <c r="AV63" s="173">
        <f t="shared" si="61"/>
        <v>11.845764056962313</v>
      </c>
      <c r="AW63" s="173">
        <f t="shared" si="62"/>
        <v>10.795502459592409</v>
      </c>
      <c r="AX63" s="173">
        <f t="shared" si="63"/>
        <v>11.60465086245862</v>
      </c>
      <c r="AY63" s="173">
        <f t="shared" si="59"/>
        <v>16.531326071759679</v>
      </c>
      <c r="AZ63" s="61">
        <f t="shared" si="56"/>
        <v>0.42454316529582081</v>
      </c>
      <c r="BB63" s="105"/>
      <c r="BC63" s="105"/>
    </row>
    <row r="64" spans="1:55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O64" si="66">SUM(E51:E53)</f>
        <v>1578.6399999999999</v>
      </c>
      <c r="F64" s="154">
        <f t="shared" si="66"/>
        <v>623.19000000000005</v>
      </c>
      <c r="G64" s="154">
        <f t="shared" si="66"/>
        <v>256.62</v>
      </c>
      <c r="H64" s="154">
        <f t="shared" si="66"/>
        <v>278.10999999999996</v>
      </c>
      <c r="I64" s="154">
        <f t="shared" si="66"/>
        <v>682.05000000000007</v>
      </c>
      <c r="J64" s="154">
        <f t="shared" si="66"/>
        <v>363.4</v>
      </c>
      <c r="K64" s="154">
        <f t="shared" si="66"/>
        <v>324.84000000000003</v>
      </c>
      <c r="L64" s="154">
        <f t="shared" si="66"/>
        <v>666.59</v>
      </c>
      <c r="M64" s="154">
        <f t="shared" si="66"/>
        <v>423.11999999999995</v>
      </c>
      <c r="N64" s="154">
        <f t="shared" si="66"/>
        <v>618.80999999999995</v>
      </c>
      <c r="O64" s="154">
        <f t="shared" si="66"/>
        <v>896.84999999999991</v>
      </c>
      <c r="P64" s="154">
        <f>IF(P53="","",SUM(P51:P53))</f>
        <v>410.33000000000015</v>
      </c>
      <c r="Q64" s="61">
        <f t="shared" si="57"/>
        <v>-0.54247644533645512</v>
      </c>
      <c r="S64" s="108" t="s">
        <v>85</v>
      </c>
      <c r="T64" s="19">
        <f>SUM(T51:T53)</f>
        <v>176.74100000000001</v>
      </c>
      <c r="U64" s="154">
        <f t="shared" ref="U64:AG64" si="67">SUM(U51:U53)</f>
        <v>391.447</v>
      </c>
      <c r="V64" s="154">
        <f t="shared" si="67"/>
        <v>211.98399999999998</v>
      </c>
      <c r="W64" s="154">
        <f t="shared" si="67"/>
        <v>232.916</v>
      </c>
      <c r="X64" s="154">
        <f t="shared" si="67"/>
        <v>266.57599999999996</v>
      </c>
      <c r="Y64" s="154">
        <f t="shared" si="67"/>
        <v>129.57999999999998</v>
      </c>
      <c r="Z64" s="154">
        <f t="shared" si="67"/>
        <v>229.95</v>
      </c>
      <c r="AA64" s="154">
        <f t="shared" si="67"/>
        <v>393.07100000000003</v>
      </c>
      <c r="AB64" s="154">
        <f t="shared" si="67"/>
        <v>307.45100000000002</v>
      </c>
      <c r="AC64" s="154">
        <f t="shared" si="67"/>
        <v>425.43199999999996</v>
      </c>
      <c r="AD64" s="154">
        <f t="shared" si="67"/>
        <v>1032.018</v>
      </c>
      <c r="AE64" s="154">
        <f t="shared" si="67"/>
        <v>380.52600000000007</v>
      </c>
      <c r="AF64" s="154">
        <f t="shared" si="67"/>
        <v>632.37499999999989</v>
      </c>
      <c r="AG64" s="154">
        <f t="shared" si="67"/>
        <v>902.29299999999967</v>
      </c>
      <c r="AH64" s="154">
        <f>IF(P64="","",SUM(AH51:AH53))</f>
        <v>637.7829999999999</v>
      </c>
      <c r="AI64" s="61">
        <f t="shared" si="58"/>
        <v>-0.29315311101826108</v>
      </c>
      <c r="AK64" s="124">
        <f t="shared" si="53"/>
        <v>3.4598790204177519</v>
      </c>
      <c r="AL64" s="156">
        <f t="shared" si="53"/>
        <v>3.819777710555333</v>
      </c>
      <c r="AM64" s="156">
        <f t="shared" si="53"/>
        <v>4.7040653293094268</v>
      </c>
      <c r="AN64" s="156">
        <f t="shared" si="53"/>
        <v>1.4754218821263874</v>
      </c>
      <c r="AO64" s="156">
        <f t="shared" si="53"/>
        <v>4.2776039410131732</v>
      </c>
      <c r="AP64" s="156">
        <f t="shared" si="53"/>
        <v>5.0494895175746235</v>
      </c>
      <c r="AQ64" s="156">
        <f t="shared" si="53"/>
        <v>8.2683110999244906</v>
      </c>
      <c r="AR64" s="156">
        <f t="shared" si="53"/>
        <v>5.7630818854922659</v>
      </c>
      <c r="AS64" s="156">
        <f t="shared" si="53"/>
        <v>8.4604017611447464</v>
      </c>
      <c r="AT64" s="156">
        <f t="shared" si="53"/>
        <v>13.096662972540326</v>
      </c>
      <c r="AU64" s="156">
        <f t="shared" si="53"/>
        <v>15.482050435800117</v>
      </c>
      <c r="AV64" s="156">
        <f t="shared" si="53"/>
        <v>8.9933352240499183</v>
      </c>
      <c r="AW64" s="156">
        <f t="shared" ref="AW64:AW66" si="68">(AF64/N64)*10</f>
        <v>10.219211066401641</v>
      </c>
      <c r="AX64" s="156">
        <f t="shared" ref="AX64:AX66" si="69">(AG64/O64)*10</f>
        <v>10.060690193454867</v>
      </c>
      <c r="AY64" s="156">
        <f>IF(AH64="","",(AH64/P64)*10)</f>
        <v>15.54317256842053</v>
      </c>
      <c r="AZ64" s="61">
        <f t="shared" si="56"/>
        <v>0.5449409801459123</v>
      </c>
    </row>
    <row r="65" spans="1:52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O65" si="70">SUM(E54:E56)</f>
        <v>639.50999999999988</v>
      </c>
      <c r="F65" s="154">
        <f t="shared" si="70"/>
        <v>1211.1999999999998</v>
      </c>
      <c r="G65" s="154">
        <f t="shared" si="70"/>
        <v>771.18000000000006</v>
      </c>
      <c r="H65" s="154">
        <f t="shared" si="70"/>
        <v>1169.0899999999999</v>
      </c>
      <c r="I65" s="154">
        <f t="shared" si="70"/>
        <v>131.77999999999997</v>
      </c>
      <c r="J65" s="154">
        <f t="shared" si="70"/>
        <v>690.83</v>
      </c>
      <c r="K65" s="154">
        <f t="shared" si="70"/>
        <v>894.35999999999967</v>
      </c>
      <c r="L65" s="154">
        <f t="shared" si="70"/>
        <v>193.45999999999995</v>
      </c>
      <c r="M65" s="154">
        <f t="shared" si="70"/>
        <v>586.74</v>
      </c>
      <c r="N65" s="154">
        <f t="shared" si="70"/>
        <v>720.69999999999982</v>
      </c>
      <c r="O65" s="154">
        <f t="shared" si="70"/>
        <v>450.32000000000016</v>
      </c>
      <c r="P65" s="154">
        <f>IF(P56="","",SUM(P54:P56))</f>
        <v>290.40000000000003</v>
      </c>
      <c r="Q65" s="52">
        <f t="shared" si="57"/>
        <v>-0.35512524427074099</v>
      </c>
      <c r="S65" s="109" t="s">
        <v>86</v>
      </c>
      <c r="T65" s="19">
        <f>SUM(T54:T56)</f>
        <v>172.44200000000001</v>
      </c>
      <c r="U65" s="154">
        <f t="shared" ref="U65:AG65" si="71">SUM(U54:U56)</f>
        <v>186.90999999999997</v>
      </c>
      <c r="V65" s="154">
        <f t="shared" si="71"/>
        <v>317.54300000000001</v>
      </c>
      <c r="W65" s="154">
        <f t="shared" si="71"/>
        <v>273.15200000000004</v>
      </c>
      <c r="X65" s="154">
        <f t="shared" si="71"/>
        <v>274.7589999999999</v>
      </c>
      <c r="Y65" s="154">
        <f t="shared" si="71"/>
        <v>324.92199999999997</v>
      </c>
      <c r="Z65" s="154">
        <f t="shared" si="71"/>
        <v>316.45400000000001</v>
      </c>
      <c r="AA65" s="154">
        <f t="shared" si="71"/>
        <v>218.61900000000003</v>
      </c>
      <c r="AB65" s="154">
        <f t="shared" si="71"/>
        <v>473.084</v>
      </c>
      <c r="AC65" s="154">
        <f t="shared" si="71"/>
        <v>407.07599999999996</v>
      </c>
      <c r="AD65" s="154">
        <f t="shared" si="71"/>
        <v>151.21100000000001</v>
      </c>
      <c r="AE65" s="154">
        <f t="shared" si="71"/>
        <v>1125.3350000000005</v>
      </c>
      <c r="AF65" s="154">
        <f t="shared" si="71"/>
        <v>764.87600000000009</v>
      </c>
      <c r="AG65" s="154">
        <f t="shared" si="71"/>
        <v>659.798</v>
      </c>
      <c r="AH65" s="154">
        <f>IF(AH56="","",SUM(AH54:AH56))</f>
        <v>464.0329999999999</v>
      </c>
      <c r="AI65" s="52">
        <f t="shared" si="58"/>
        <v>-0.29670444590617145</v>
      </c>
      <c r="AK65" s="125">
        <f t="shared" si="53"/>
        <v>2.6427082694783306</v>
      </c>
      <c r="AL65" s="157">
        <f t="shared" si="53"/>
        <v>3.8715356891337658</v>
      </c>
      <c r="AM65" s="157">
        <f t="shared" si="53"/>
        <v>2.6966413315782778</v>
      </c>
      <c r="AN65" s="157">
        <f t="shared" si="53"/>
        <v>4.2712701912401698</v>
      </c>
      <c r="AO65" s="157">
        <f t="shared" si="53"/>
        <v>2.2684857992073972</v>
      </c>
      <c r="AP65" s="157">
        <f t="shared" si="53"/>
        <v>4.2133094737934069</v>
      </c>
      <c r="AQ65" s="157">
        <f t="shared" si="53"/>
        <v>2.7068403630173901</v>
      </c>
      <c r="AR65" s="157">
        <f t="shared" si="53"/>
        <v>16.589694946122332</v>
      </c>
      <c r="AS65" s="157">
        <f t="shared" si="53"/>
        <v>6.8480523428339826</v>
      </c>
      <c r="AT65" s="157">
        <f t="shared" si="53"/>
        <v>4.5515899637729786</v>
      </c>
      <c r="AU65" s="157">
        <f t="shared" si="53"/>
        <v>7.8161377028843191</v>
      </c>
      <c r="AV65" s="157">
        <f t="shared" si="53"/>
        <v>19.179449159764129</v>
      </c>
      <c r="AW65" s="157">
        <f t="shared" si="68"/>
        <v>10.612959622589154</v>
      </c>
      <c r="AX65" s="157">
        <f t="shared" si="69"/>
        <v>14.651758749333801</v>
      </c>
      <c r="AY65" s="157">
        <f>IF(AH65="","",(AH65/P65)*10)</f>
        <v>15.979097796143245</v>
      </c>
      <c r="AZ65" s="52">
        <f t="shared" si="56"/>
        <v>9.0592472174700275E-2</v>
      </c>
    </row>
    <row r="66" spans="1:52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O66" si="72">SUM(E57:E59)</f>
        <v>632.67000000000007</v>
      </c>
      <c r="F66" s="154">
        <f t="shared" si="72"/>
        <v>431.12000000000012</v>
      </c>
      <c r="G66" s="154">
        <f t="shared" si="72"/>
        <v>1179.42</v>
      </c>
      <c r="H66" s="154">
        <f t="shared" si="72"/>
        <v>572.79999999999995</v>
      </c>
      <c r="I66" s="154">
        <f t="shared" si="72"/>
        <v>330.81000000000006</v>
      </c>
      <c r="J66" s="154">
        <f t="shared" si="72"/>
        <v>431.05</v>
      </c>
      <c r="K66" s="154">
        <f t="shared" si="72"/>
        <v>211.81999999999996</v>
      </c>
      <c r="L66" s="154">
        <f t="shared" si="72"/>
        <v>449.86999999999995</v>
      </c>
      <c r="M66" s="154">
        <f t="shared" si="72"/>
        <v>497.9500000000001</v>
      </c>
      <c r="N66" s="154">
        <f t="shared" si="72"/>
        <v>943.92000000000007</v>
      </c>
      <c r="O66" s="154">
        <f t="shared" si="72"/>
        <v>392.37</v>
      </c>
      <c r="P66" s="154">
        <f>IF(P59="","",SUM(P57:P59))</f>
        <v>729.0499999999995</v>
      </c>
      <c r="Q66" s="52">
        <f t="shared" si="57"/>
        <v>0.85806764023752957</v>
      </c>
      <c r="S66" s="109" t="s">
        <v>87</v>
      </c>
      <c r="T66" s="19">
        <f>SUM(T57:T59)</f>
        <v>376.84800000000001</v>
      </c>
      <c r="U66" s="154">
        <f t="shared" ref="U66:AG66" si="73">SUM(U57:U59)</f>
        <v>361.52099999999996</v>
      </c>
      <c r="V66" s="154">
        <f t="shared" si="73"/>
        <v>353.411</v>
      </c>
      <c r="W66" s="154">
        <f t="shared" si="73"/>
        <v>296.82099999999997</v>
      </c>
      <c r="X66" s="154">
        <f t="shared" si="73"/>
        <v>289.45600000000002</v>
      </c>
      <c r="Y66" s="154">
        <f t="shared" si="73"/>
        <v>340.12899999999996</v>
      </c>
      <c r="Z66" s="154">
        <f t="shared" si="73"/>
        <v>363.57</v>
      </c>
      <c r="AA66" s="154">
        <f t="shared" si="73"/>
        <v>267.97200000000004</v>
      </c>
      <c r="AB66" s="154">
        <f t="shared" si="73"/>
        <v>304.03699999999998</v>
      </c>
      <c r="AC66" s="154">
        <f t="shared" si="73"/>
        <v>218.93900000000002</v>
      </c>
      <c r="AD66" s="154">
        <f t="shared" si="73"/>
        <v>237.03700000000001</v>
      </c>
      <c r="AE66" s="154">
        <f t="shared" si="73"/>
        <v>470.44100000000003</v>
      </c>
      <c r="AF66" s="154">
        <f t="shared" si="73"/>
        <v>626.85100000000011</v>
      </c>
      <c r="AG66" s="154">
        <f t="shared" si="73"/>
        <v>549.6110000000001</v>
      </c>
      <c r="AH66" s="154">
        <f>IF(AH59="","",SUM(AH57:AH59))</f>
        <v>563.27299999999991</v>
      </c>
      <c r="AI66" s="52">
        <f t="shared" si="58"/>
        <v>2.4857581089169984E-2</v>
      </c>
      <c r="AK66" s="125">
        <f t="shared" si="53"/>
        <v>3.3897744036268125</v>
      </c>
      <c r="AL66" s="157">
        <f t="shared" si="53"/>
        <v>7.8327591810204735</v>
      </c>
      <c r="AM66" s="157">
        <f t="shared" si="53"/>
        <v>3.0820099590996692</v>
      </c>
      <c r="AN66" s="157">
        <f t="shared" si="53"/>
        <v>4.691561161426967</v>
      </c>
      <c r="AO66" s="157">
        <f t="shared" si="53"/>
        <v>6.7140471330488012</v>
      </c>
      <c r="AP66" s="157">
        <f t="shared" si="53"/>
        <v>2.883866646317681</v>
      </c>
      <c r="AQ66" s="157">
        <f t="shared" si="53"/>
        <v>6.3472416201117321</v>
      </c>
      <c r="AR66" s="157">
        <f t="shared" si="53"/>
        <v>8.1004806384329378</v>
      </c>
      <c r="AS66" s="157">
        <f t="shared" si="53"/>
        <v>7.0534044774388116</v>
      </c>
      <c r="AT66" s="157">
        <f t="shared" si="53"/>
        <v>10.33608724388632</v>
      </c>
      <c r="AU66" s="157">
        <f t="shared" si="53"/>
        <v>5.2690110476359839</v>
      </c>
      <c r="AV66" s="157">
        <f t="shared" si="53"/>
        <v>9.4475549753991359</v>
      </c>
      <c r="AW66" s="157">
        <f t="shared" si="68"/>
        <v>6.6409335536909921</v>
      </c>
      <c r="AX66" s="157">
        <f t="shared" si="69"/>
        <v>14.007467441445575</v>
      </c>
      <c r="AY66" s="157">
        <f>IF(AH66="","",(AH66/P66)*10)</f>
        <v>7.7261230368287537</v>
      </c>
      <c r="AZ66" s="52">
        <f t="shared" si="56"/>
        <v>-0.44842827091151782</v>
      </c>
    </row>
    <row r="67" spans="1:52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P67" si="74">IF(E62="","",SUM(E60:E62))</f>
        <v>385.83</v>
      </c>
      <c r="F67" s="155">
        <f t="shared" si="74"/>
        <v>322.33000000000004</v>
      </c>
      <c r="G67" s="155">
        <f t="shared" si="74"/>
        <v>812.32999999999993</v>
      </c>
      <c r="H67" s="155">
        <f t="shared" si="74"/>
        <v>269.86</v>
      </c>
      <c r="I67" s="155">
        <f t="shared" si="74"/>
        <v>299.23</v>
      </c>
      <c r="J67" s="155">
        <f t="shared" si="74"/>
        <v>522.41</v>
      </c>
      <c r="K67" s="155">
        <f t="shared" si="74"/>
        <v>441.44000000000005</v>
      </c>
      <c r="L67" s="155">
        <f t="shared" si="74"/>
        <v>589.30999999999995</v>
      </c>
      <c r="M67" s="155">
        <f t="shared" si="74"/>
        <v>520.89999999999975</v>
      </c>
      <c r="N67" s="155">
        <f t="shared" si="74"/>
        <v>277.97000000000008</v>
      </c>
      <c r="O67" s="155">
        <f t="shared" si="74"/>
        <v>583.4699999999998</v>
      </c>
      <c r="P67" s="155">
        <f t="shared" si="74"/>
        <v>587.23000000000013</v>
      </c>
      <c r="Q67" s="55">
        <f t="shared" si="57"/>
        <v>6.4442045006604162E-3</v>
      </c>
      <c r="S67" s="110" t="s">
        <v>88</v>
      </c>
      <c r="T67" s="21">
        <f>SUM(T60:T62)</f>
        <v>173.405</v>
      </c>
      <c r="U67" s="155">
        <f t="shared" ref="U67:AG67" si="75">SUM(U60:U62)</f>
        <v>230.471</v>
      </c>
      <c r="V67" s="155">
        <f t="shared" si="75"/>
        <v>139.79900000000001</v>
      </c>
      <c r="W67" s="155">
        <f t="shared" si="75"/>
        <v>227.17700000000002</v>
      </c>
      <c r="X67" s="155">
        <f t="shared" si="75"/>
        <v>179.22899999999998</v>
      </c>
      <c r="Y67" s="155">
        <f t="shared" si="75"/>
        <v>388.57100000000008</v>
      </c>
      <c r="Z67" s="155">
        <f t="shared" si="75"/>
        <v>211.57600000000002</v>
      </c>
      <c r="AA67" s="155">
        <f t="shared" si="75"/>
        <v>147.53800000000001</v>
      </c>
      <c r="AB67" s="155">
        <f t="shared" si="75"/>
        <v>238.09199999999998</v>
      </c>
      <c r="AC67" s="155">
        <f t="shared" si="75"/>
        <v>412.428</v>
      </c>
      <c r="AD67" s="155">
        <f t="shared" si="75"/>
        <v>487.82399999999996</v>
      </c>
      <c r="AE67" s="155">
        <f t="shared" si="75"/>
        <v>426.8599999999999</v>
      </c>
      <c r="AF67" s="155">
        <f t="shared" si="75"/>
        <v>741.05799999999999</v>
      </c>
      <c r="AG67" s="155">
        <f t="shared" si="75"/>
        <v>584.07000000000005</v>
      </c>
      <c r="AH67" s="155">
        <f>IF(AH62="","",SUM(AH60:AH62))</f>
        <v>1669.2959999999996</v>
      </c>
      <c r="AI67" s="55">
        <f t="shared" si="58"/>
        <v>1.8580409882377105</v>
      </c>
      <c r="AK67" s="126">
        <f t="shared" ref="AK67:AL67" si="76">(T67/B67)*10</f>
        <v>3.7013596875066703</v>
      </c>
      <c r="AL67" s="158">
        <f t="shared" si="76"/>
        <v>3.8103827395221956</v>
      </c>
      <c r="AM67" s="158">
        <f t="shared" ref="AM67:AV67" si="77">IF(V62="","",(V67/D67)*10)</f>
        <v>4.3919135434010883</v>
      </c>
      <c r="AN67" s="158">
        <f t="shared" si="77"/>
        <v>5.8880076717725425</v>
      </c>
      <c r="AO67" s="158">
        <f t="shared" si="77"/>
        <v>5.5604194459094707</v>
      </c>
      <c r="AP67" s="158">
        <f t="shared" si="77"/>
        <v>4.7834131449041664</v>
      </c>
      <c r="AQ67" s="158">
        <f t="shared" si="77"/>
        <v>7.840213444008004</v>
      </c>
      <c r="AR67" s="158">
        <f t="shared" si="77"/>
        <v>4.9305885105103098</v>
      </c>
      <c r="AS67" s="158">
        <f t="shared" si="77"/>
        <v>4.5575697249286957</v>
      </c>
      <c r="AT67" s="158">
        <f t="shared" si="77"/>
        <v>9.3427872417542588</v>
      </c>
      <c r="AU67" s="158">
        <f t="shared" si="77"/>
        <v>8.2778843053740818</v>
      </c>
      <c r="AV67" s="158">
        <f t="shared" si="77"/>
        <v>8.1946630831253628</v>
      </c>
      <c r="AW67" s="158">
        <f t="shared" ref="AW67" si="78">IF(AF62="","",(AF67/N67)*10)</f>
        <v>26.659639529445617</v>
      </c>
      <c r="AX67" s="158">
        <f t="shared" ref="AX67" si="79">IF(AG62="","",(AG67/O67)*10)</f>
        <v>10.010283305054248</v>
      </c>
      <c r="AY67" s="158">
        <f>IF(AH62="","",(AH67/P67)*10)</f>
        <v>28.42661308175671</v>
      </c>
      <c r="AZ67" s="55">
        <f t="shared" si="56"/>
        <v>1.839741115758827</v>
      </c>
    </row>
    <row r="69" spans="1:52" x14ac:dyDescent="0.25"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</row>
    <row r="70" spans="1:52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</row>
  </sheetData>
  <mergeCells count="24">
    <mergeCell ref="AK48:AY48"/>
    <mergeCell ref="AZ48:AZ49"/>
    <mergeCell ref="A48:A49"/>
    <mergeCell ref="B48:P48"/>
    <mergeCell ref="Q48:Q49"/>
    <mergeCell ref="S48:S49"/>
    <mergeCell ref="T48:AH48"/>
    <mergeCell ref="AI48:AI49"/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P23 T20:AH23 B42:O45 T42:AH45 B64:P67 T64:AH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zoomScale="112" zoomScaleNormal="112" workbookViewId="0">
      <selection activeCell="E10" sqref="E10:F10"/>
    </sheetView>
  </sheetViews>
  <sheetFormatPr defaultRowHeight="15" x14ac:dyDescent="0.25"/>
  <cols>
    <col min="1" max="1" width="3.140625" customWidth="1"/>
    <col min="2" max="2" width="28.7109375" customWidth="1"/>
    <col min="3" max="3" width="9.85546875" bestFit="1" customWidth="1"/>
    <col min="4" max="4" width="9.85546875" customWidth="1"/>
    <col min="5" max="6" width="9.140625" customWidth="1"/>
    <col min="7" max="7" width="10.85546875" customWidth="1"/>
    <col min="8" max="8" width="1.85546875" customWidth="1"/>
    <col min="10" max="10" width="9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3" spans="1:20" ht="8.25" customHeight="1" thickBot="1" x14ac:dyDescent="0.3">
      <c r="Q3" s="10"/>
    </row>
    <row r="4" spans="1:20" x14ac:dyDescent="0.25">
      <c r="A4" s="347" t="s">
        <v>3</v>
      </c>
      <c r="B4" s="339"/>
      <c r="C4" s="360" t="s">
        <v>1</v>
      </c>
      <c r="D4" s="361"/>
      <c r="E4" s="362" t="s">
        <v>104</v>
      </c>
      <c r="F4" s="362"/>
      <c r="G4" s="130" t="s">
        <v>0</v>
      </c>
      <c r="I4" s="364">
        <v>1000</v>
      </c>
      <c r="J4" s="362"/>
      <c r="K4" s="358" t="s">
        <v>104</v>
      </c>
      <c r="L4" s="359"/>
      <c r="M4" s="130" t="s">
        <v>0</v>
      </c>
      <c r="O4" s="371" t="s">
        <v>22</v>
      </c>
      <c r="P4" s="362"/>
      <c r="Q4" s="130" t="s">
        <v>0</v>
      </c>
    </row>
    <row r="5" spans="1:20" x14ac:dyDescent="0.25">
      <c r="A5" s="363"/>
      <c r="B5" s="340"/>
      <c r="C5" s="365" t="s">
        <v>206</v>
      </c>
      <c r="D5" s="366"/>
      <c r="E5" s="367" t="str">
        <f>C5</f>
        <v>jan-dez</v>
      </c>
      <c r="F5" s="367"/>
      <c r="G5" s="131" t="s">
        <v>147</v>
      </c>
      <c r="I5" s="368" t="str">
        <f>C5</f>
        <v>jan-dez</v>
      </c>
      <c r="J5" s="367"/>
      <c r="K5" s="369" t="str">
        <f>C5</f>
        <v>jan-dez</v>
      </c>
      <c r="L5" s="357"/>
      <c r="M5" s="131" t="str">
        <f>G5</f>
        <v>2024 /2023</v>
      </c>
      <c r="O5" s="368" t="str">
        <f>C5</f>
        <v>jan-dez</v>
      </c>
      <c r="P5" s="366"/>
      <c r="Q5" s="131" t="str">
        <f>G5</f>
        <v>2024 /2023</v>
      </c>
    </row>
    <row r="6" spans="1:20" ht="19.5" customHeight="1" x14ac:dyDescent="0.25">
      <c r="A6" s="363"/>
      <c r="B6" s="340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115</v>
      </c>
      <c r="B7" s="15"/>
      <c r="C7" s="78">
        <f>C8+C9</f>
        <v>1461815.4800000011</v>
      </c>
      <c r="D7" s="210">
        <f>D8+D9</f>
        <v>1585506.9100000053</v>
      </c>
      <c r="E7" s="216">
        <f t="shared" ref="E7" si="0">C7/$C$20</f>
        <v>0.45825629089442682</v>
      </c>
      <c r="F7" s="217">
        <f t="shared" ref="F7" si="1">D7/$D$20</f>
        <v>0.45725235967577538</v>
      </c>
      <c r="G7" s="53">
        <f>(D7-C7)/C7</f>
        <v>8.4614940594283511E-2</v>
      </c>
      <c r="I7" s="224">
        <f>I8+I9</f>
        <v>439280.58999999915</v>
      </c>
      <c r="J7" s="225">
        <f>J8+J9</f>
        <v>463496.01200000016</v>
      </c>
      <c r="K7" s="229">
        <f t="shared" ref="K7" si="2">I7/$I$20</f>
        <v>0.47508678855367653</v>
      </c>
      <c r="L7" s="230">
        <f t="shared" ref="L7" si="3">J7/$J$20</f>
        <v>0.47989434488932464</v>
      </c>
      <c r="M7" s="53">
        <f>(J7-I7)/I7</f>
        <v>5.5125180923657605E-2</v>
      </c>
      <c r="O7" s="63">
        <f t="shared" ref="O7" si="4">(I7/C7)*10</f>
        <v>3.0050344657726487</v>
      </c>
      <c r="P7" s="237">
        <f t="shared" ref="P7" si="5">(J7/D7)*10</f>
        <v>2.9233301291635403</v>
      </c>
      <c r="Q7" s="53">
        <f>(P7-O7)/O7</f>
        <v>-2.7189151252579962E-2</v>
      </c>
    </row>
    <row r="8" spans="1:20" ht="20.100000000000001" customHeight="1" x14ac:dyDescent="0.25">
      <c r="A8" s="8" t="s">
        <v>4</v>
      </c>
      <c r="C8" s="19">
        <v>709090.7600000021</v>
      </c>
      <c r="D8" s="140">
        <v>804212.53000000434</v>
      </c>
      <c r="E8" s="214">
        <f t="shared" ref="E8:E19" si="6">C8/$C$20</f>
        <v>0.22228886342420651</v>
      </c>
      <c r="F8" s="215">
        <f t="shared" ref="F8:F19" si="7">D8/$D$20</f>
        <v>0.23193092045453531</v>
      </c>
      <c r="G8" s="52">
        <f>(D8-C8)/C8</f>
        <v>0.13414611410251906</v>
      </c>
      <c r="I8" s="19">
        <v>246732.05099999963</v>
      </c>
      <c r="J8" s="140">
        <v>264595.68800000031</v>
      </c>
      <c r="K8" s="227">
        <f t="shared" ref="K8:K19" si="8">I8/$I$20</f>
        <v>0.26684342630037899</v>
      </c>
      <c r="L8" s="228">
        <f t="shared" ref="L8:L19" si="9">J8/$J$20</f>
        <v>0.27395699437711718</v>
      </c>
      <c r="M8" s="52">
        <f>(J8-I8)/I8</f>
        <v>7.2400958560510292E-2</v>
      </c>
      <c r="O8" s="27">
        <f t="shared" ref="O8:O20" si="10">(I8/C8)*10</f>
        <v>3.4795552969834058</v>
      </c>
      <c r="P8" s="143">
        <f t="shared" ref="P8:P20" si="11">(J8/D8)*10</f>
        <v>3.2901214309605309</v>
      </c>
      <c r="Q8" s="52">
        <f>(P8-O8)/O8</f>
        <v>-5.4441976015470794E-2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752724.71999999904</v>
      </c>
      <c r="D9" s="140">
        <v>781294.38000000105</v>
      </c>
      <c r="E9" s="214">
        <f t="shared" si="6"/>
        <v>0.23596742747022029</v>
      </c>
      <c r="F9" s="215">
        <f t="shared" si="7"/>
        <v>0.22532143922124012</v>
      </c>
      <c r="G9" s="52">
        <f>(D9-C9)/C9</f>
        <v>3.7954991035769423E-2</v>
      </c>
      <c r="I9" s="19">
        <v>192548.53899999952</v>
      </c>
      <c r="J9" s="140">
        <v>198900.32399999985</v>
      </c>
      <c r="K9" s="227">
        <f t="shared" si="8"/>
        <v>0.20824336225329759</v>
      </c>
      <c r="L9" s="228">
        <f t="shared" si="9"/>
        <v>0.20593735051220743</v>
      </c>
      <c r="M9" s="52">
        <f>(J9-I9)/I9</f>
        <v>3.2987967776791798E-2</v>
      </c>
      <c r="O9" s="27">
        <f t="shared" si="10"/>
        <v>2.5580206665724994</v>
      </c>
      <c r="P9" s="143">
        <f t="shared" si="11"/>
        <v>2.545779530629666</v>
      </c>
      <c r="Q9" s="52">
        <f t="shared" ref="Q9:Q20" si="12">(P9-O9)/O9</f>
        <v>-4.7853936845769591E-3</v>
      </c>
      <c r="R9" s="119"/>
      <c r="S9" s="119"/>
      <c r="T9" s="2"/>
    </row>
    <row r="10" spans="1:20" s="388" customFormat="1" ht="20.100000000000001" customHeight="1" x14ac:dyDescent="0.25">
      <c r="A10" s="383" t="s">
        <v>38</v>
      </c>
      <c r="B10" s="384"/>
      <c r="C10" s="385">
        <f>C11+C12</f>
        <v>1100471.2499999998</v>
      </c>
      <c r="D10" s="386">
        <f>D11+D12</f>
        <v>1243636.7699999996</v>
      </c>
      <c r="E10" s="216">
        <f t="shared" si="6"/>
        <v>0.34498052603804208</v>
      </c>
      <c r="F10" s="217">
        <f t="shared" si="7"/>
        <v>0.35865870030302011</v>
      </c>
      <c r="G10" s="387">
        <f>(D10-C10)/C10</f>
        <v>0.13009473895842333</v>
      </c>
      <c r="I10" s="389">
        <f>I11+I12</f>
        <v>146392.5400000001</v>
      </c>
      <c r="J10" s="390">
        <f>J11+J12</f>
        <v>158034.30600000039</v>
      </c>
      <c r="K10" s="229">
        <f t="shared" si="8"/>
        <v>0.15832514178879567</v>
      </c>
      <c r="L10" s="230">
        <f t="shared" si="9"/>
        <v>0.16362550655108812</v>
      </c>
      <c r="M10" s="387">
        <f>(J10-I10)/I10</f>
        <v>7.952431182627398E-2</v>
      </c>
      <c r="O10" s="391">
        <f t="shared" si="10"/>
        <v>1.3302713723779711</v>
      </c>
      <c r="P10" s="392">
        <f t="shared" si="11"/>
        <v>1.2707432733755568</v>
      </c>
      <c r="Q10" s="387">
        <f t="shared" si="12"/>
        <v>-4.4748838649367344E-2</v>
      </c>
      <c r="T10" s="393"/>
    </row>
    <row r="11" spans="1:20" ht="20.100000000000001" customHeight="1" x14ac:dyDescent="0.25">
      <c r="A11" s="8"/>
      <c r="B11" t="s">
        <v>6</v>
      </c>
      <c r="C11" s="19">
        <v>1069525.9099999997</v>
      </c>
      <c r="D11" s="140">
        <v>1217420.1499999994</v>
      </c>
      <c r="E11" s="214">
        <f t="shared" si="6"/>
        <v>0.33527964591816062</v>
      </c>
      <c r="F11" s="215">
        <f t="shared" si="7"/>
        <v>0.35109795661775722</v>
      </c>
      <c r="G11" s="52">
        <f t="shared" ref="G11:G19" si="13">(D11-C11)/C11</f>
        <v>0.13828018434822192</v>
      </c>
      <c r="I11" s="19">
        <v>139648.7710000001</v>
      </c>
      <c r="J11" s="140">
        <v>151930.0470000004</v>
      </c>
      <c r="K11" s="227">
        <f t="shared" si="8"/>
        <v>0.15103168145867307</v>
      </c>
      <c r="L11" s="228">
        <f t="shared" si="9"/>
        <v>0.15730528092239435</v>
      </c>
      <c r="M11" s="52">
        <f t="shared" ref="M11:M19" si="14">(J11-I11)/I11</f>
        <v>8.7944032103227709E-2</v>
      </c>
      <c r="O11" s="27">
        <f t="shared" si="10"/>
        <v>1.3057072268590495</v>
      </c>
      <c r="P11" s="143">
        <f t="shared" si="11"/>
        <v>1.247967244504705</v>
      </c>
      <c r="Q11" s="52">
        <f t="shared" si="12"/>
        <v>-4.4221232115901836E-2</v>
      </c>
    </row>
    <row r="12" spans="1:20" ht="20.100000000000001" customHeight="1" x14ac:dyDescent="0.25">
      <c r="A12" s="8"/>
      <c r="B12" t="s">
        <v>39</v>
      </c>
      <c r="C12" s="19">
        <v>30945.34</v>
      </c>
      <c r="D12" s="140">
        <v>26216.620000000024</v>
      </c>
      <c r="E12" s="218">
        <f t="shared" si="6"/>
        <v>9.7008801198814297E-3</v>
      </c>
      <c r="F12" s="219">
        <f t="shared" si="7"/>
        <v>7.5607436852628395E-3</v>
      </c>
      <c r="G12" s="52">
        <f t="shared" si="13"/>
        <v>-0.15280879124288102</v>
      </c>
      <c r="I12" s="19">
        <v>6743.7690000000011</v>
      </c>
      <c r="J12" s="140">
        <v>6104.2590000000046</v>
      </c>
      <c r="K12" s="231">
        <f t="shared" si="8"/>
        <v>7.2934603301225889E-3</v>
      </c>
      <c r="L12" s="232">
        <f t="shared" si="9"/>
        <v>6.3202256286937911E-3</v>
      </c>
      <c r="M12" s="52">
        <f t="shared" si="14"/>
        <v>-9.4829760627921339E-2</v>
      </c>
      <c r="O12" s="27">
        <f t="shared" si="10"/>
        <v>2.1792518679710744</v>
      </c>
      <c r="P12" s="143">
        <f t="shared" si="11"/>
        <v>2.3283928286712778</v>
      </c>
      <c r="Q12" s="52">
        <f t="shared" si="12"/>
        <v>6.843677084423315E-2</v>
      </c>
    </row>
    <row r="13" spans="1:20" ht="20.100000000000001" customHeight="1" x14ac:dyDescent="0.25">
      <c r="A13" s="23" t="s">
        <v>129</v>
      </c>
      <c r="B13" s="15"/>
      <c r="C13" s="78">
        <f>SUM(C14:C16)</f>
        <v>584032.63000000024</v>
      </c>
      <c r="D13" s="210">
        <f>SUM(D14:D16)</f>
        <v>581866.55000000028</v>
      </c>
      <c r="E13" s="216">
        <f t="shared" si="6"/>
        <v>0.18308509551774416</v>
      </c>
      <c r="F13" s="217">
        <f t="shared" si="7"/>
        <v>0.16780743831882877</v>
      </c>
      <c r="G13" s="53">
        <f t="shared" si="13"/>
        <v>-3.7088338711485304E-3</v>
      </c>
      <c r="I13" s="224">
        <f>SUM(I14:I16)</f>
        <v>321372.67899999989</v>
      </c>
      <c r="J13" s="225">
        <f>SUM(J14:J16)</f>
        <v>324194.85800000018</v>
      </c>
      <c r="K13" s="229">
        <f t="shared" si="8"/>
        <v>0.34756808625439567</v>
      </c>
      <c r="L13" s="230">
        <f t="shared" si="9"/>
        <v>0.33566476295031783</v>
      </c>
      <c r="M13" s="53">
        <f t="shared" si="14"/>
        <v>8.7816394622652286E-3</v>
      </c>
      <c r="O13" s="63">
        <f t="shared" si="10"/>
        <v>5.5026493810799533</v>
      </c>
      <c r="P13" s="237">
        <f t="shared" si="11"/>
        <v>5.5716359361094057</v>
      </c>
      <c r="Q13" s="53">
        <f t="shared" si="12"/>
        <v>1.2536970875639009E-2</v>
      </c>
    </row>
    <row r="14" spans="1:20" ht="20.100000000000001" customHeight="1" x14ac:dyDescent="0.25">
      <c r="A14" s="8"/>
      <c r="B14" s="3" t="s">
        <v>7</v>
      </c>
      <c r="C14" s="31">
        <v>547032.76000000024</v>
      </c>
      <c r="D14" s="141">
        <v>542245.02000000025</v>
      </c>
      <c r="E14" s="214">
        <f t="shared" si="6"/>
        <v>0.17148621493277735</v>
      </c>
      <c r="F14" s="215">
        <f t="shared" si="7"/>
        <v>0.15638078481628145</v>
      </c>
      <c r="G14" s="52">
        <f t="shared" si="13"/>
        <v>-8.7521997768469813E-3</v>
      </c>
      <c r="I14" s="31">
        <v>301251.65699999989</v>
      </c>
      <c r="J14" s="141">
        <v>304194.52100000018</v>
      </c>
      <c r="K14" s="227">
        <f t="shared" si="8"/>
        <v>0.32580697970425671</v>
      </c>
      <c r="L14" s="228">
        <f t="shared" si="9"/>
        <v>0.31495682075947817</v>
      </c>
      <c r="M14" s="52">
        <f t="shared" si="14"/>
        <v>9.7687894211326894E-3</v>
      </c>
      <c r="O14" s="27">
        <f t="shared" si="10"/>
        <v>5.507013090038698</v>
      </c>
      <c r="P14" s="143">
        <f t="shared" si="11"/>
        <v>5.6099089854250774</v>
      </c>
      <c r="Q14" s="52">
        <f t="shared" si="12"/>
        <v>1.8684519848427741E-2</v>
      </c>
      <c r="S14" s="119"/>
    </row>
    <row r="15" spans="1:20" ht="20.100000000000001" customHeight="1" x14ac:dyDescent="0.25">
      <c r="A15" s="8"/>
      <c r="B15" s="3" t="s">
        <v>8</v>
      </c>
      <c r="C15" s="31">
        <v>22805.499999999982</v>
      </c>
      <c r="D15" s="141">
        <v>24684.199999999972</v>
      </c>
      <c r="E15" s="214">
        <f t="shared" si="6"/>
        <v>7.1491675830336904E-3</v>
      </c>
      <c r="F15" s="215">
        <f t="shared" si="7"/>
        <v>7.1188013281561317E-3</v>
      </c>
      <c r="G15" s="52">
        <f t="shared" si="13"/>
        <v>8.2379250619367753E-2</v>
      </c>
      <c r="I15" s="31">
        <v>16282.214000000002</v>
      </c>
      <c r="J15" s="141">
        <v>15899.657000000003</v>
      </c>
      <c r="K15" s="227">
        <f t="shared" si="8"/>
        <v>1.7609393485388754E-2</v>
      </c>
      <c r="L15" s="228">
        <f t="shared" si="9"/>
        <v>1.6462181512750456E-2</v>
      </c>
      <c r="M15" s="52">
        <f t="shared" si="14"/>
        <v>-2.3495391965736283E-2</v>
      </c>
      <c r="O15" s="27">
        <f t="shared" si="10"/>
        <v>7.1395996579772492</v>
      </c>
      <c r="P15" s="143">
        <f t="shared" si="11"/>
        <v>6.4412283971123321</v>
      </c>
      <c r="Q15" s="52">
        <f t="shared" si="12"/>
        <v>-9.7816585567877021E-2</v>
      </c>
    </row>
    <row r="16" spans="1:20" ht="20.100000000000001" customHeight="1" x14ac:dyDescent="0.25">
      <c r="A16" s="32"/>
      <c r="B16" s="33" t="s">
        <v>9</v>
      </c>
      <c r="C16" s="211">
        <v>14194.370000000026</v>
      </c>
      <c r="D16" s="212">
        <v>14937.33000000002</v>
      </c>
      <c r="E16" s="218">
        <f t="shared" si="6"/>
        <v>4.4497130019331387E-3</v>
      </c>
      <c r="F16" s="219">
        <f t="shared" si="7"/>
        <v>4.3078521743911769E-3</v>
      </c>
      <c r="G16" s="52">
        <f t="shared" si="13"/>
        <v>5.2341879209855197E-2</v>
      </c>
      <c r="I16" s="211">
        <v>3838.8080000000014</v>
      </c>
      <c r="J16" s="212">
        <v>4100.6800000000012</v>
      </c>
      <c r="K16" s="231">
        <f t="shared" si="8"/>
        <v>4.1517130647501779E-3</v>
      </c>
      <c r="L16" s="232">
        <f t="shared" si="9"/>
        <v>4.2457606780891902E-3</v>
      </c>
      <c r="M16" s="52">
        <f t="shared" si="14"/>
        <v>6.8217009029886297E-2</v>
      </c>
      <c r="O16" s="27">
        <f t="shared" si="10"/>
        <v>2.7044581760233068</v>
      </c>
      <c r="P16" s="143">
        <f t="shared" si="11"/>
        <v>2.7452563476873015</v>
      </c>
      <c r="Q16" s="52">
        <f t="shared" si="12"/>
        <v>1.5085525088054861E-2</v>
      </c>
    </row>
    <row r="17" spans="1:17" ht="20.100000000000001" customHeight="1" x14ac:dyDescent="0.25">
      <c r="A17" s="8" t="s">
        <v>130</v>
      </c>
      <c r="B17" s="3"/>
      <c r="C17" s="19">
        <v>2990.8500000000013</v>
      </c>
      <c r="D17" s="140">
        <v>2913.8399999999979</v>
      </c>
      <c r="E17" s="214">
        <f t="shared" si="6"/>
        <v>9.3758469955564831E-4</v>
      </c>
      <c r="F17" s="215">
        <f t="shared" si="7"/>
        <v>8.4033706022615569E-4</v>
      </c>
      <c r="G17" s="54">
        <f t="shared" si="13"/>
        <v>-2.57485330257296E-2</v>
      </c>
      <c r="I17" s="31">
        <v>2011.5729999999999</v>
      </c>
      <c r="J17" s="141">
        <v>1739.2770000000012</v>
      </c>
      <c r="K17" s="227">
        <f t="shared" si="8"/>
        <v>2.1755383193946417E-3</v>
      </c>
      <c r="L17" s="228">
        <f t="shared" si="9"/>
        <v>1.8008120348100647E-3</v>
      </c>
      <c r="M17" s="54">
        <f t="shared" si="14"/>
        <v>-0.13536471209347048</v>
      </c>
      <c r="O17" s="238">
        <f t="shared" si="10"/>
        <v>6.7257568918534822</v>
      </c>
      <c r="P17" s="239">
        <f t="shared" si="11"/>
        <v>5.9690202619224202</v>
      </c>
      <c r="Q17" s="54">
        <f t="shared" si="12"/>
        <v>-0.11251322967793455</v>
      </c>
    </row>
    <row r="18" spans="1:17" ht="20.100000000000001" customHeight="1" x14ac:dyDescent="0.25">
      <c r="A18" s="8" t="s">
        <v>10</v>
      </c>
      <c r="C18" s="19">
        <v>16577.93</v>
      </c>
      <c r="D18" s="140">
        <v>19808.500000000011</v>
      </c>
      <c r="E18" s="214">
        <f t="shared" si="6"/>
        <v>5.1969217842100287E-3</v>
      </c>
      <c r="F18" s="215">
        <f t="shared" si="7"/>
        <v>5.7126735364638505E-3</v>
      </c>
      <c r="G18" s="52">
        <f t="shared" si="13"/>
        <v>0.19487173609733005</v>
      </c>
      <c r="I18" s="19">
        <v>9843.7450000000117</v>
      </c>
      <c r="J18" s="140">
        <v>11470.877999999995</v>
      </c>
      <c r="K18" s="227">
        <f t="shared" si="8"/>
        <v>1.0646118462441796E-2</v>
      </c>
      <c r="L18" s="228">
        <f t="shared" si="9"/>
        <v>1.1876713802481136E-2</v>
      </c>
      <c r="M18" s="52">
        <f t="shared" si="14"/>
        <v>0.16529613475359037</v>
      </c>
      <c r="O18" s="27">
        <f t="shared" si="10"/>
        <v>5.9378613614606959</v>
      </c>
      <c r="P18" s="143">
        <f t="shared" si="11"/>
        <v>5.7908867405406719</v>
      </c>
      <c r="Q18" s="52">
        <f t="shared" si="12"/>
        <v>-2.475211393010171E-2</v>
      </c>
    </row>
    <row r="19" spans="1:17" ht="20.100000000000001" customHeight="1" thickBot="1" x14ac:dyDescent="0.3">
      <c r="A19" s="8" t="s">
        <v>11</v>
      </c>
      <c r="B19" s="10"/>
      <c r="C19" s="21">
        <v>24063.660000000022</v>
      </c>
      <c r="D19" s="142">
        <v>33733.209999999992</v>
      </c>
      <c r="E19" s="220">
        <f t="shared" si="6"/>
        <v>7.5435810660211258E-3</v>
      </c>
      <c r="F19" s="221">
        <f t="shared" si="7"/>
        <v>9.72849110568582E-3</v>
      </c>
      <c r="G19" s="55">
        <f t="shared" si="13"/>
        <v>0.40183205713511416</v>
      </c>
      <c r="I19" s="21">
        <v>5731.1730000000016</v>
      </c>
      <c r="J19" s="142">
        <v>6893.9540000000034</v>
      </c>
      <c r="K19" s="233">
        <f t="shared" si="8"/>
        <v>6.1983266212958469E-3</v>
      </c>
      <c r="L19" s="234">
        <f t="shared" si="9"/>
        <v>7.1378597719782312E-3</v>
      </c>
      <c r="M19" s="55">
        <f t="shared" si="14"/>
        <v>0.2028870878614206</v>
      </c>
      <c r="O19" s="240">
        <f t="shared" si="10"/>
        <v>2.3816713666998273</v>
      </c>
      <c r="P19" s="241">
        <f t="shared" si="11"/>
        <v>2.0436697248794302</v>
      </c>
      <c r="Q19" s="55">
        <f t="shared" si="12"/>
        <v>-0.1419178340665658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3189951.8000000017</v>
      </c>
      <c r="D20" s="145">
        <f>D8+D9+D10+D13+D17+D18+D19</f>
        <v>3467465.7800000049</v>
      </c>
      <c r="E20" s="222">
        <f>E8+E9+E10+E13+E17+E18+E19</f>
        <v>0.99999999999999978</v>
      </c>
      <c r="F20" s="223">
        <f>F8+F9+F10+F13+F17+F18+F19</f>
        <v>1.0000000000000002</v>
      </c>
      <c r="G20" s="55">
        <f>(D20-C20)/C20</f>
        <v>8.699629254586326E-2</v>
      </c>
      <c r="H20" s="1"/>
      <c r="I20" s="213">
        <f>I8+I9+I10+I13+I17+I18+I19</f>
        <v>924632.299999999</v>
      </c>
      <c r="J20" s="226">
        <f>J8+J9+J10+J13+J17+J18+J19</f>
        <v>965829.28500000073</v>
      </c>
      <c r="K20" s="235">
        <f>K8+K9+K10+K13+K17+K18+K19</f>
        <v>1.0000000000000002</v>
      </c>
      <c r="L20" s="236">
        <f>L8+L9+L10+L13+L17+L18+L19</f>
        <v>1</v>
      </c>
      <c r="M20" s="55">
        <f>(J20-I20)/I20</f>
        <v>4.455499229261381E-2</v>
      </c>
      <c r="N20" s="1"/>
      <c r="O20" s="24">
        <f t="shared" si="10"/>
        <v>2.8985776524899172</v>
      </c>
      <c r="P20" s="242">
        <f t="shared" si="11"/>
        <v>2.7854039413187786</v>
      </c>
      <c r="Q20" s="55">
        <f t="shared" si="12"/>
        <v>-3.9044567625752882E-2</v>
      </c>
    </row>
    <row r="21" spans="1:17" x14ac:dyDescent="0.25">
      <c r="D21" s="119"/>
      <c r="E21" s="119"/>
      <c r="F21" s="119"/>
      <c r="G21" s="119"/>
      <c r="H21" s="119"/>
      <c r="I21" s="119"/>
      <c r="J21" s="119"/>
    </row>
    <row r="22" spans="1:17" x14ac:dyDescent="0.25">
      <c r="A22" s="1"/>
      <c r="D22">
        <f>D20/10000</f>
        <v>346.74657800000051</v>
      </c>
    </row>
    <row r="23" spans="1:17" ht="8.25" customHeight="1" thickBot="1" x14ac:dyDescent="0.3"/>
    <row r="24" spans="1:17" ht="15" customHeight="1" x14ac:dyDescent="0.25">
      <c r="A24" s="347" t="s">
        <v>2</v>
      </c>
      <c r="B24" s="339"/>
      <c r="C24" s="360" t="s">
        <v>1</v>
      </c>
      <c r="D24" s="361"/>
      <c r="E24" s="362" t="s">
        <v>105</v>
      </c>
      <c r="F24" s="362"/>
      <c r="G24" s="130" t="s">
        <v>0</v>
      </c>
      <c r="I24" s="364">
        <v>1000</v>
      </c>
      <c r="J24" s="370"/>
      <c r="K24" s="360" t="s">
        <v>105</v>
      </c>
      <c r="L24" s="361"/>
      <c r="M24" s="130" t="s">
        <v>0</v>
      </c>
      <c r="O24" s="371" t="s">
        <v>22</v>
      </c>
      <c r="P24" s="361"/>
      <c r="Q24" s="130" t="s">
        <v>0</v>
      </c>
    </row>
    <row r="25" spans="1:17" ht="15" customHeight="1" x14ac:dyDescent="0.25">
      <c r="A25" s="363"/>
      <c r="B25" s="340"/>
      <c r="C25" s="365" t="str">
        <f>C5</f>
        <v>jan-dez</v>
      </c>
      <c r="D25" s="366"/>
      <c r="E25" s="367" t="str">
        <f>C5</f>
        <v>jan-dez</v>
      </c>
      <c r="F25" s="367"/>
      <c r="G25" s="131" t="str">
        <f>G5</f>
        <v>2024 /2023</v>
      </c>
      <c r="I25" s="368" t="str">
        <f>C5</f>
        <v>jan-dez</v>
      </c>
      <c r="J25" s="366"/>
      <c r="K25" s="365" t="str">
        <f>C5</f>
        <v>jan-dez</v>
      </c>
      <c r="L25" s="366"/>
      <c r="M25" s="131" t="str">
        <f>G5</f>
        <v>2024 /2023</v>
      </c>
      <c r="O25" s="368" t="str">
        <f>C5</f>
        <v>jan-dez</v>
      </c>
      <c r="P25" s="366"/>
      <c r="Q25" s="131" t="str">
        <f>G5</f>
        <v>2024 /2023</v>
      </c>
    </row>
    <row r="26" spans="1:17" ht="19.5" customHeight="1" x14ac:dyDescent="0.25">
      <c r="A26" s="363"/>
      <c r="B26" s="340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591622.05999999994</v>
      </c>
      <c r="D27" s="210">
        <f>D28+D29</f>
        <v>579021.94999999972</v>
      </c>
      <c r="E27" s="216">
        <f>C27/$C$40</f>
        <v>0.41877275222338389</v>
      </c>
      <c r="F27" s="217">
        <f>D27/$D$40</f>
        <v>0.37348737381233421</v>
      </c>
      <c r="G27" s="53">
        <f>(D27-C27)/C27</f>
        <v>-2.12975662198942E-2</v>
      </c>
      <c r="I27" s="78">
        <f>I28+I29</f>
        <v>153331.55800000011</v>
      </c>
      <c r="J27" s="210">
        <f>J28+J29</f>
        <v>147273.00499999989</v>
      </c>
      <c r="K27" s="216">
        <f>I27/$I$40</f>
        <v>0.37914723652641819</v>
      </c>
      <c r="L27" s="217">
        <f>J27/$J$40</f>
        <v>0.3539354786600773</v>
      </c>
      <c r="M27" s="53">
        <f>(J27-I27)/I27</f>
        <v>-3.9512759662953492E-2</v>
      </c>
      <c r="O27" s="63">
        <f t="shared" ref="O27" si="15">(I27/C27)*10</f>
        <v>2.5917146835261704</v>
      </c>
      <c r="P27" s="237">
        <f t="shared" ref="P27" si="16">(J27/D27)*10</f>
        <v>2.5434787921252373</v>
      </c>
      <c r="Q27" s="53">
        <f>(P27-O27)/O27</f>
        <v>-1.8611574687421036E-2</v>
      </c>
    </row>
    <row r="28" spans="1:17" ht="20.100000000000001" customHeight="1" x14ac:dyDescent="0.25">
      <c r="A28" s="8" t="s">
        <v>4</v>
      </c>
      <c r="C28" s="19">
        <v>294271.13999999978</v>
      </c>
      <c r="D28" s="140">
        <v>287937.35999999958</v>
      </c>
      <c r="E28" s="214">
        <f>C28/$C$40</f>
        <v>0.20829638299442829</v>
      </c>
      <c r="F28" s="215">
        <f>D28/$D$40</f>
        <v>0.18572865572515262</v>
      </c>
      <c r="G28" s="52">
        <f>(D28-C28)/C28</f>
        <v>-2.1523619339634214E-2</v>
      </c>
      <c r="I28" s="19">
        <v>83026.238000000129</v>
      </c>
      <c r="J28" s="140">
        <v>78809.159000000014</v>
      </c>
      <c r="K28" s="214">
        <f>I28/$I$40</f>
        <v>0.2053013033160774</v>
      </c>
      <c r="L28" s="215">
        <f>J28/$J$40</f>
        <v>0.18939898329271657</v>
      </c>
      <c r="M28" s="52">
        <f>(J28-I28)/I28</f>
        <v>-5.0792124292083518E-2</v>
      </c>
      <c r="O28" s="27">
        <f t="shared" ref="O28:O40" si="17">(I28/C28)*10</f>
        <v>2.8214196607931101</v>
      </c>
      <c r="P28" s="143">
        <f t="shared" ref="P28:P40" si="18">(J28/D28)*10</f>
        <v>2.7370244347590091</v>
      </c>
      <c r="Q28" s="52">
        <f>(P28-O28)/O28</f>
        <v>-2.9912326481193238E-2</v>
      </c>
    </row>
    <row r="29" spans="1:17" ht="20.100000000000001" customHeight="1" x14ac:dyDescent="0.25">
      <c r="A29" s="8" t="s">
        <v>5</v>
      </c>
      <c r="C29" s="19">
        <v>297350.92000000016</v>
      </c>
      <c r="D29" s="140">
        <v>291084.5900000002</v>
      </c>
      <c r="E29" s="214">
        <f>C29/$C$40</f>
        <v>0.2104763692289556</v>
      </c>
      <c r="F29" s="215">
        <f>D29/$D$40</f>
        <v>0.18775871808718161</v>
      </c>
      <c r="G29" s="52">
        <f t="shared" ref="G29:G40" si="19">(D29-C29)/C29</f>
        <v>-2.1073854420897552E-2</v>
      </c>
      <c r="I29" s="19">
        <v>70305.319999999978</v>
      </c>
      <c r="J29" s="140">
        <v>68463.845999999889</v>
      </c>
      <c r="K29" s="214">
        <f t="shared" ref="K29:K39" si="20">I29/$I$40</f>
        <v>0.17384593321034078</v>
      </c>
      <c r="L29" s="215">
        <f t="shared" ref="L29:L39" si="21">J29/$J$40</f>
        <v>0.16453649536736076</v>
      </c>
      <c r="M29" s="52">
        <f t="shared" ref="M29:M40" si="22">(J29-I29)/I29</f>
        <v>-2.6192527108902852E-2</v>
      </c>
      <c r="O29" s="27">
        <f t="shared" si="17"/>
        <v>2.3643888507222357</v>
      </c>
      <c r="P29" s="143">
        <f t="shared" si="18"/>
        <v>2.3520257805471543</v>
      </c>
      <c r="Q29" s="52">
        <f t="shared" ref="Q29:Q38" si="23">(P29-O29)/O29</f>
        <v>-5.2288650284004479E-3</v>
      </c>
    </row>
    <row r="30" spans="1:17" ht="20.100000000000001" customHeight="1" x14ac:dyDescent="0.25">
      <c r="A30" s="23" t="s">
        <v>38</v>
      </c>
      <c r="B30" s="15"/>
      <c r="C30" s="78">
        <f>C31+C32</f>
        <v>377766.00999999989</v>
      </c>
      <c r="D30" s="210">
        <f>D31+D32</f>
        <v>507453.7399999997</v>
      </c>
      <c r="E30" s="216">
        <f>C30/$C$40</f>
        <v>0.26739724969712308</v>
      </c>
      <c r="F30" s="217">
        <f>D30/$D$40</f>
        <v>0.32732362682251859</v>
      </c>
      <c r="G30" s="53">
        <f>(D30-C30)/C30</f>
        <v>0.3433017438493205</v>
      </c>
      <c r="I30" s="78">
        <f>I31+I32</f>
        <v>52725.864999999991</v>
      </c>
      <c r="J30" s="210">
        <f>J31+J32</f>
        <v>61154.911000000044</v>
      </c>
      <c r="K30" s="216">
        <f t="shared" si="20"/>
        <v>0.13037672263276015</v>
      </c>
      <c r="L30" s="217">
        <f t="shared" si="21"/>
        <v>0.14697121646427638</v>
      </c>
      <c r="M30" s="53">
        <f t="shared" si="22"/>
        <v>0.15986548537420969</v>
      </c>
      <c r="O30" s="63">
        <f t="shared" si="17"/>
        <v>1.3957281386962264</v>
      </c>
      <c r="P30" s="237">
        <f t="shared" si="18"/>
        <v>1.2051327279605837</v>
      </c>
      <c r="Q30" s="53">
        <f t="shared" si="23"/>
        <v>-0.13655625723336146</v>
      </c>
    </row>
    <row r="31" spans="1:17" ht="20.100000000000001" customHeight="1" x14ac:dyDescent="0.25">
      <c r="A31" s="8"/>
      <c r="B31" t="s">
        <v>6</v>
      </c>
      <c r="C31" s="31">
        <v>364660.74999999988</v>
      </c>
      <c r="D31" s="141">
        <v>495126.7999999997</v>
      </c>
      <c r="E31" s="214">
        <f t="shared" ref="E31:E38" si="24">C31/$C$40</f>
        <v>0.25812084475914115</v>
      </c>
      <c r="F31" s="215">
        <f t="shared" ref="F31:F38" si="25">D31/$D$40</f>
        <v>0.31937236271630948</v>
      </c>
      <c r="G31" s="52">
        <f>(D31-C31)/C31</f>
        <v>0.35777376643908032</v>
      </c>
      <c r="I31" s="31">
        <v>49994.159999999996</v>
      </c>
      <c r="J31" s="141">
        <v>58635.057000000044</v>
      </c>
      <c r="K31" s="214">
        <f>I31/$I$40</f>
        <v>0.12362195919550743</v>
      </c>
      <c r="L31" s="215">
        <f>J31/$J$40</f>
        <v>0.14091534945970544</v>
      </c>
      <c r="M31" s="52">
        <f>(J31-I31)/I31</f>
        <v>0.17283812749329219</v>
      </c>
      <c r="O31" s="27">
        <f t="shared" si="17"/>
        <v>1.3709772713405546</v>
      </c>
      <c r="P31" s="143">
        <f t="shared" si="18"/>
        <v>1.18424324839617</v>
      </c>
      <c r="Q31" s="52">
        <f t="shared" si="23"/>
        <v>-0.13620504646425996</v>
      </c>
    </row>
    <row r="32" spans="1:17" ht="20.100000000000001" customHeight="1" x14ac:dyDescent="0.25">
      <c r="A32" s="8"/>
      <c r="B32" t="s">
        <v>39</v>
      </c>
      <c r="C32" s="31">
        <v>13105.26</v>
      </c>
      <c r="D32" s="141">
        <v>12326.939999999999</v>
      </c>
      <c r="E32" s="218">
        <f t="shared" si="24"/>
        <v>9.2764049379819007E-3</v>
      </c>
      <c r="F32" s="219">
        <f t="shared" si="25"/>
        <v>7.9512641062091279E-3</v>
      </c>
      <c r="G32" s="52">
        <f>(D32-C32)/C32</f>
        <v>-5.9389893828890192E-2</v>
      </c>
      <c r="I32" s="31">
        <v>2731.7049999999981</v>
      </c>
      <c r="J32" s="141">
        <v>2519.8539999999994</v>
      </c>
      <c r="K32" s="218">
        <f>I32/$I$40</f>
        <v>6.7547634372527397E-3</v>
      </c>
      <c r="L32" s="219">
        <f>J32/$J$40</f>
        <v>6.0558670045709386E-3</v>
      </c>
      <c r="M32" s="52">
        <f>(J32-I32)/I32</f>
        <v>-7.7552663995562807E-2</v>
      </c>
      <c r="O32" s="27">
        <f t="shared" si="17"/>
        <v>2.0844340364098066</v>
      </c>
      <c r="P32" s="143">
        <f t="shared" si="18"/>
        <v>2.0441845259245195</v>
      </c>
      <c r="Q32" s="52">
        <f t="shared" si="23"/>
        <v>-1.9309563067110628E-2</v>
      </c>
    </row>
    <row r="33" spans="1:17" ht="20.100000000000001" customHeight="1" x14ac:dyDescent="0.25">
      <c r="A33" s="23" t="s">
        <v>129</v>
      </c>
      <c r="B33" s="15"/>
      <c r="C33" s="78">
        <f>SUM(C34:C36)</f>
        <v>425369.95999999985</v>
      </c>
      <c r="D33" s="210">
        <f>SUM(D34:D36)</f>
        <v>434614.68999999989</v>
      </c>
      <c r="E33" s="216">
        <f t="shared" si="24"/>
        <v>0.3010931486603976</v>
      </c>
      <c r="F33" s="217">
        <f t="shared" si="25"/>
        <v>0.28034014805200697</v>
      </c>
      <c r="G33" s="53">
        <f t="shared" si="19"/>
        <v>2.1733387096728795E-2</v>
      </c>
      <c r="I33" s="78">
        <f>SUM(I34:I36)</f>
        <v>192594.89799999996</v>
      </c>
      <c r="J33" s="210">
        <f>SUM(J34:J36)</f>
        <v>200097.14700000003</v>
      </c>
      <c r="K33" s="216">
        <f t="shared" si="20"/>
        <v>0.47623479666062818</v>
      </c>
      <c r="L33" s="217">
        <f t="shared" si="21"/>
        <v>0.48088568235543855</v>
      </c>
      <c r="M33" s="53">
        <f t="shared" si="22"/>
        <v>3.8953518903704659E-2</v>
      </c>
      <c r="O33" s="63">
        <f t="shared" si="17"/>
        <v>4.5277033197172649</v>
      </c>
      <c r="P33" s="237">
        <f t="shared" si="18"/>
        <v>4.6040125104837131</v>
      </c>
      <c r="Q33" s="53">
        <f t="shared" si="23"/>
        <v>1.6853840761636592E-2</v>
      </c>
    </row>
    <row r="34" spans="1:17" ht="20.100000000000001" customHeight="1" x14ac:dyDescent="0.25">
      <c r="A34" s="8"/>
      <c r="B34" s="3" t="s">
        <v>7</v>
      </c>
      <c r="C34" s="31">
        <v>399487.0399999998</v>
      </c>
      <c r="D34" s="141">
        <v>408421.88999999984</v>
      </c>
      <c r="E34" s="214">
        <f t="shared" si="24"/>
        <v>0.2827722266109769</v>
      </c>
      <c r="F34" s="215">
        <f t="shared" si="25"/>
        <v>0.26344496802508099</v>
      </c>
      <c r="G34" s="52">
        <f t="shared" si="19"/>
        <v>2.2365806910782486E-2</v>
      </c>
      <c r="I34" s="31">
        <v>183458.78899999996</v>
      </c>
      <c r="J34" s="141">
        <v>190794.59600000005</v>
      </c>
      <c r="K34" s="214">
        <f t="shared" si="20"/>
        <v>0.45364368413861145</v>
      </c>
      <c r="L34" s="215">
        <f t="shared" si="21"/>
        <v>0.45852922374345617</v>
      </c>
      <c r="M34" s="52">
        <f t="shared" si="22"/>
        <v>3.9986130073060108E-2</v>
      </c>
      <c r="O34" s="27">
        <f t="shared" si="17"/>
        <v>4.5923589661381765</v>
      </c>
      <c r="P34" s="143">
        <f t="shared" si="18"/>
        <v>4.6715075923085347</v>
      </c>
      <c r="Q34" s="52">
        <f t="shared" si="23"/>
        <v>1.7234851794897074E-2</v>
      </c>
    </row>
    <row r="35" spans="1:17" ht="20.100000000000001" customHeight="1" x14ac:dyDescent="0.25">
      <c r="A35" s="8"/>
      <c r="B35" s="3" t="s">
        <v>8</v>
      </c>
      <c r="C35" s="31">
        <v>13703.080000000009</v>
      </c>
      <c r="D35" s="141">
        <v>13627.090000000004</v>
      </c>
      <c r="E35" s="214">
        <f t="shared" si="24"/>
        <v>9.6995648295082372E-3</v>
      </c>
      <c r="F35" s="215">
        <f t="shared" si="25"/>
        <v>8.7899017589995083E-3</v>
      </c>
      <c r="G35" s="52">
        <f t="shared" si="19"/>
        <v>-5.5454686099771135E-3</v>
      </c>
      <c r="I35" s="31">
        <v>6786.2949999999992</v>
      </c>
      <c r="J35" s="141">
        <v>6779.5090000000009</v>
      </c>
      <c r="K35" s="214">
        <f t="shared" si="20"/>
        <v>1.6780661652854575E-2</v>
      </c>
      <c r="L35" s="215">
        <f t="shared" si="21"/>
        <v>1.6292930011140225E-2</v>
      </c>
      <c r="M35" s="52">
        <f t="shared" si="22"/>
        <v>-9.9995653003564383E-4</v>
      </c>
      <c r="O35" s="27">
        <f t="shared" si="17"/>
        <v>4.9523866167314177</v>
      </c>
      <c r="P35" s="143">
        <f t="shared" si="18"/>
        <v>4.9750232808325174</v>
      </c>
      <c r="Q35" s="52">
        <f t="shared" si="23"/>
        <v>4.5708596385877478E-3</v>
      </c>
    </row>
    <row r="36" spans="1:17" ht="20.100000000000001" customHeight="1" x14ac:dyDescent="0.25">
      <c r="A36" s="32"/>
      <c r="B36" s="33" t="s">
        <v>9</v>
      </c>
      <c r="C36" s="211">
        <v>12179.84000000002</v>
      </c>
      <c r="D36" s="212">
        <v>12565.710000000017</v>
      </c>
      <c r="E36" s="218">
        <f t="shared" si="24"/>
        <v>8.6213572199124369E-3</v>
      </c>
      <c r="F36" s="219">
        <f t="shared" si="25"/>
        <v>8.1052782679264489E-3</v>
      </c>
      <c r="G36" s="52">
        <f t="shared" si="19"/>
        <v>3.1681040145026249E-2</v>
      </c>
      <c r="I36" s="211">
        <v>2349.8139999999976</v>
      </c>
      <c r="J36" s="212">
        <v>2523.0420000000008</v>
      </c>
      <c r="K36" s="218">
        <f t="shared" si="20"/>
        <v>5.8104508691621546E-3</v>
      </c>
      <c r="L36" s="219">
        <f t="shared" si="21"/>
        <v>6.0635286008422227E-3</v>
      </c>
      <c r="M36" s="52">
        <f t="shared" si="22"/>
        <v>7.3719877403064002E-2</v>
      </c>
      <c r="O36" s="27">
        <f t="shared" si="17"/>
        <v>1.9292650806578688</v>
      </c>
      <c r="P36" s="143">
        <f t="shared" si="18"/>
        <v>2.0078785838603608</v>
      </c>
      <c r="Q36" s="52">
        <f t="shared" si="23"/>
        <v>4.0747901359249793E-2</v>
      </c>
    </row>
    <row r="37" spans="1:17" ht="20.100000000000001" customHeight="1" x14ac:dyDescent="0.25">
      <c r="A37" s="8" t="s">
        <v>130</v>
      </c>
      <c r="B37" s="3"/>
      <c r="C37" s="19">
        <v>1743.9400000000003</v>
      </c>
      <c r="D37" s="140">
        <v>2001.24</v>
      </c>
      <c r="E37" s="214">
        <f t="shared" si="24"/>
        <v>1.2344275220441379E-3</v>
      </c>
      <c r="F37" s="215">
        <f t="shared" si="25"/>
        <v>1.290862759120265E-3</v>
      </c>
      <c r="G37" s="54">
        <f>(D37-C37)/C37</f>
        <v>0.14753947956925106</v>
      </c>
      <c r="I37" s="19">
        <v>419.94700000000006</v>
      </c>
      <c r="J37" s="140">
        <v>480.74499999999989</v>
      </c>
      <c r="K37" s="214">
        <f>I37/$I$40</f>
        <v>1.0384147048030363E-3</v>
      </c>
      <c r="L37" s="215">
        <f>J37/$J$40</f>
        <v>1.1553557400994089E-3</v>
      </c>
      <c r="M37" s="54">
        <f>(J37-I37)/I37</f>
        <v>0.14477541213534045</v>
      </c>
      <c r="O37" s="238">
        <f t="shared" si="17"/>
        <v>2.408035826920651</v>
      </c>
      <c r="P37" s="239">
        <f t="shared" si="18"/>
        <v>2.4022356139193697</v>
      </c>
      <c r="Q37" s="54">
        <f t="shared" si="23"/>
        <v>-2.4086904922417645E-3</v>
      </c>
    </row>
    <row r="38" spans="1:17" ht="20.100000000000001" customHeight="1" x14ac:dyDescent="0.25">
      <c r="A38" s="8" t="s">
        <v>10</v>
      </c>
      <c r="C38" s="19">
        <v>5499.4100000000053</v>
      </c>
      <c r="D38" s="140">
        <v>7862.6900000000078</v>
      </c>
      <c r="E38" s="214">
        <f t="shared" si="24"/>
        <v>3.8926930163909069E-3</v>
      </c>
      <c r="F38" s="215">
        <f t="shared" si="25"/>
        <v>5.0716824106590546E-3</v>
      </c>
      <c r="G38" s="52">
        <f t="shared" si="19"/>
        <v>0.42973337139802276</v>
      </c>
      <c r="I38" s="19">
        <v>2540.8969999999995</v>
      </c>
      <c r="J38" s="140">
        <v>3320.2929999999988</v>
      </c>
      <c r="K38" s="214">
        <f t="shared" si="20"/>
        <v>6.2829471533072502E-3</v>
      </c>
      <c r="L38" s="215">
        <f t="shared" si="21"/>
        <v>7.9795308871894368E-3</v>
      </c>
      <c r="M38" s="52">
        <f t="shared" si="22"/>
        <v>0.30674049361308209</v>
      </c>
      <c r="O38" s="27">
        <f t="shared" si="17"/>
        <v>4.6203083603513777</v>
      </c>
      <c r="P38" s="143">
        <f t="shared" si="18"/>
        <v>4.2228461251810714</v>
      </c>
      <c r="Q38" s="52">
        <f t="shared" si="23"/>
        <v>-8.6025045120598623E-2</v>
      </c>
    </row>
    <row r="39" spans="1:17" ht="20.100000000000001" customHeight="1" thickBot="1" x14ac:dyDescent="0.3">
      <c r="A39" s="8" t="s">
        <v>11</v>
      </c>
      <c r="B39" s="10"/>
      <c r="C39" s="21">
        <v>10750.660000000007</v>
      </c>
      <c r="D39" s="142">
        <v>19357.670000000002</v>
      </c>
      <c r="E39" s="220">
        <f>C39/$C$40</f>
        <v>7.6097288806604808E-3</v>
      </c>
      <c r="F39" s="221">
        <f>D39/$D$40</f>
        <v>1.2486306143360907E-2</v>
      </c>
      <c r="G39" s="55">
        <f t="shared" si="19"/>
        <v>0.80060293972649021</v>
      </c>
      <c r="I39" s="21">
        <v>2798.4809999999979</v>
      </c>
      <c r="J39" s="142">
        <v>3775.1769999999988</v>
      </c>
      <c r="K39" s="220">
        <f t="shared" si="20"/>
        <v>6.9198823220832711E-3</v>
      </c>
      <c r="L39" s="221">
        <f t="shared" si="21"/>
        <v>9.0727358929188363E-3</v>
      </c>
      <c r="M39" s="55">
        <f t="shared" si="22"/>
        <v>0.34900933756562991</v>
      </c>
      <c r="O39" s="240">
        <f t="shared" si="17"/>
        <v>2.6030783226332117</v>
      </c>
      <c r="P39" s="241">
        <f t="shared" si="18"/>
        <v>1.9502228315701209</v>
      </c>
      <c r="Q39" s="55">
        <f>(P39-O39)/O39</f>
        <v>-0.2508013244882612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1412752.0399999996</v>
      </c>
      <c r="D40" s="226">
        <f>D28+D29+D30+D33+D37+D38+D39</f>
        <v>1550311.9799999993</v>
      </c>
      <c r="E40" s="222">
        <f>C40/$C$40</f>
        <v>1</v>
      </c>
      <c r="F40" s="223">
        <f>D40/$D$40</f>
        <v>1</v>
      </c>
      <c r="G40" s="55">
        <f t="shared" si="19"/>
        <v>9.7370193852276979E-2</v>
      </c>
      <c r="H40" s="1"/>
      <c r="I40" s="213">
        <f>I28+I29+I30+I33+I37+I38+I39</f>
        <v>404411.64600000001</v>
      </c>
      <c r="J40" s="226">
        <f>J28+J29+J30+J33+J37+J38+J39</f>
        <v>416101.27799999999</v>
      </c>
      <c r="K40" s="222">
        <f>K28+K29+K30+K33+K37+K38+K39</f>
        <v>1</v>
      </c>
      <c r="L40" s="223">
        <f>L28+L29+L30+L33+L37+L38+L39</f>
        <v>0.99999999999999989</v>
      </c>
      <c r="M40" s="55">
        <f t="shared" si="22"/>
        <v>2.8905280339033518E-2</v>
      </c>
      <c r="N40" s="1"/>
      <c r="O40" s="24">
        <f t="shared" si="17"/>
        <v>2.8625805134211673</v>
      </c>
      <c r="P40" s="242">
        <f t="shared" si="18"/>
        <v>2.6839841487904921</v>
      </c>
      <c r="Q40" s="55">
        <f>(P40-O40)/O40</f>
        <v>-6.2389988261754986E-2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47" t="s">
        <v>15</v>
      </c>
      <c r="B44" s="339"/>
      <c r="C44" s="360" t="s">
        <v>1</v>
      </c>
      <c r="D44" s="361"/>
      <c r="E44" s="362" t="s">
        <v>105</v>
      </c>
      <c r="F44" s="362"/>
      <c r="G44" s="130" t="s">
        <v>0</v>
      </c>
      <c r="I44" s="364">
        <v>1000</v>
      </c>
      <c r="J44" s="361"/>
      <c r="K44" s="362" t="s">
        <v>105</v>
      </c>
      <c r="L44" s="362"/>
      <c r="M44" s="130" t="s">
        <v>0</v>
      </c>
      <c r="O44" s="371" t="s">
        <v>22</v>
      </c>
      <c r="P44" s="362"/>
      <c r="Q44" s="130" t="s">
        <v>0</v>
      </c>
    </row>
    <row r="45" spans="1:17" ht="15" customHeight="1" x14ac:dyDescent="0.25">
      <c r="A45" s="363"/>
      <c r="B45" s="340"/>
      <c r="C45" s="365" t="str">
        <f>C5</f>
        <v>jan-dez</v>
      </c>
      <c r="D45" s="366"/>
      <c r="E45" s="367" t="str">
        <f>C25</f>
        <v>jan-dez</v>
      </c>
      <c r="F45" s="367"/>
      <c r="G45" s="131" t="str">
        <f>G25</f>
        <v>2024 /2023</v>
      </c>
      <c r="I45" s="368" t="str">
        <f>C5</f>
        <v>jan-dez</v>
      </c>
      <c r="J45" s="366"/>
      <c r="K45" s="356" t="str">
        <f>C25</f>
        <v>jan-dez</v>
      </c>
      <c r="L45" s="357"/>
      <c r="M45" s="131" t="str">
        <f>G45</f>
        <v>2024 /2023</v>
      </c>
      <c r="O45" s="368" t="str">
        <f>C5</f>
        <v>jan-dez</v>
      </c>
      <c r="P45" s="366"/>
      <c r="Q45" s="131" t="str">
        <f>Q25</f>
        <v>2024 /2023</v>
      </c>
    </row>
    <row r="46" spans="1:17" ht="15.75" customHeight="1" x14ac:dyDescent="0.25">
      <c r="A46" s="363"/>
      <c r="B46" s="340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870193.42000000062</v>
      </c>
      <c r="D47" s="210">
        <f>D48+D49</f>
        <v>1006484.9600000014</v>
      </c>
      <c r="E47" s="216">
        <f>C47/$C$60</f>
        <v>0.48964299882642337</v>
      </c>
      <c r="F47" s="217">
        <f>D47/$D$60</f>
        <v>0.52498915840763538</v>
      </c>
      <c r="G47" s="53">
        <f>(D47-C47)/C47</f>
        <v>0.1566221220105303</v>
      </c>
      <c r="H47"/>
      <c r="I47" s="78">
        <f>I48+I49</f>
        <v>285949.03199999983</v>
      </c>
      <c r="J47" s="210">
        <f>J48+J49</f>
        <v>316223.00700000033</v>
      </c>
      <c r="K47" s="216">
        <f>I47/$I$60</f>
        <v>0.54966874114152309</v>
      </c>
      <c r="L47" s="217">
        <f>J47/$J$60</f>
        <v>0.57523539454667116</v>
      </c>
      <c r="M47" s="53">
        <f>(J47-I47)/I47</f>
        <v>0.10587192685443508</v>
      </c>
      <c r="N47"/>
      <c r="O47" s="63">
        <f t="shared" ref="O47" si="26">(I47/C47)*10</f>
        <v>3.2860399243193501</v>
      </c>
      <c r="P47" s="237">
        <f t="shared" ref="P47" si="27">(J47/D47)*10</f>
        <v>3.1418552642853195</v>
      </c>
      <c r="Q47" s="53">
        <f>(P47-O47)/O47</f>
        <v>-4.3877939207904219E-2</v>
      </c>
    </row>
    <row r="48" spans="1:17" ht="20.100000000000001" customHeight="1" x14ac:dyDescent="0.25">
      <c r="A48" s="8" t="s">
        <v>4</v>
      </c>
      <c r="C48" s="19">
        <v>414819.62000000023</v>
      </c>
      <c r="D48" s="140">
        <v>516275.17000000051</v>
      </c>
      <c r="E48" s="214">
        <f>C48/$C$60</f>
        <v>0.23341192663676699</v>
      </c>
      <c r="F48" s="215">
        <f>D48/$D$60</f>
        <v>0.26929251581172042</v>
      </c>
      <c r="G48" s="52">
        <f>(D48-C48)/C48</f>
        <v>0.24457751058158778</v>
      </c>
      <c r="I48" s="19">
        <v>163705.81300000002</v>
      </c>
      <c r="J48" s="140">
        <v>185786.52900000018</v>
      </c>
      <c r="K48" s="214">
        <f>I48/$I$60</f>
        <v>0.31468533927143932</v>
      </c>
      <c r="L48" s="215">
        <f>J48/$J$60</f>
        <v>0.33796082177781439</v>
      </c>
      <c r="M48" s="52">
        <f>(J48-I48)/I48</f>
        <v>0.13488046389653957</v>
      </c>
      <c r="O48" s="27">
        <f t="shared" ref="O48:O60" si="28">(I48/C48)*10</f>
        <v>3.9464337053295582</v>
      </c>
      <c r="P48" s="143">
        <f t="shared" ref="P48:P60" si="29">(J48/D48)*10</f>
        <v>3.5985950864148668</v>
      </c>
      <c r="Q48" s="52">
        <f>(P48-O48)/O48</f>
        <v>-8.8139987869286687E-2</v>
      </c>
    </row>
    <row r="49" spans="1:17" ht="20.100000000000001" customHeight="1" x14ac:dyDescent="0.25">
      <c r="A49" s="8" t="s">
        <v>5</v>
      </c>
      <c r="C49" s="19">
        <v>455373.80000000034</v>
      </c>
      <c r="D49" s="140">
        <v>490209.79000000079</v>
      </c>
      <c r="E49" s="214">
        <f>C49/$C$60</f>
        <v>0.25623107218965635</v>
      </c>
      <c r="F49" s="215">
        <f>D49/$D$60</f>
        <v>0.25569664259591496</v>
      </c>
      <c r="G49" s="52">
        <f>(D49-C49)/C49</f>
        <v>7.6499767883001682E-2</v>
      </c>
      <c r="I49" s="19">
        <v>122243.21899999979</v>
      </c>
      <c r="J49" s="140">
        <v>130436.47800000016</v>
      </c>
      <c r="K49" s="214">
        <f>I49/$I$60</f>
        <v>0.23498340187008379</v>
      </c>
      <c r="L49" s="215">
        <f>J49/$J$60</f>
        <v>0.23727457276885677</v>
      </c>
      <c r="M49" s="52">
        <f>(J49-I49)/I49</f>
        <v>6.7024241238284002E-2</v>
      </c>
      <c r="O49" s="27">
        <f t="shared" si="28"/>
        <v>2.6844587677200509</v>
      </c>
      <c r="P49" s="143">
        <f t="shared" si="29"/>
        <v>2.6608297235353042</v>
      </c>
      <c r="Q49" s="52">
        <f>(P49-O49)/O49</f>
        <v>-8.8021632028325528E-3</v>
      </c>
    </row>
    <row r="50" spans="1:17" ht="20.100000000000001" customHeight="1" x14ac:dyDescent="0.25">
      <c r="A50" s="23" t="s">
        <v>38</v>
      </c>
      <c r="B50" s="15"/>
      <c r="C50" s="78">
        <f>C51+C52</f>
        <v>722705.24000000081</v>
      </c>
      <c r="D50" s="210">
        <f>D51+D52</f>
        <v>736183.03000000061</v>
      </c>
      <c r="E50" s="216">
        <f>C50/$C$60</f>
        <v>0.40665391492062786</v>
      </c>
      <c r="F50" s="217">
        <f>D50/$D$60</f>
        <v>0.38399789834284537</v>
      </c>
      <c r="G50" s="53">
        <f>(D50-C50)/C50</f>
        <v>1.8649082992673181E-2</v>
      </c>
      <c r="I50" s="78">
        <f>I51+I52</f>
        <v>93666.675000000178</v>
      </c>
      <c r="J50" s="210">
        <f>J51+J52</f>
        <v>96879.394999999975</v>
      </c>
      <c r="K50" s="216">
        <f>I50/$I$60</f>
        <v>0.18005181893450964</v>
      </c>
      <c r="L50" s="217">
        <f>J50/$J$60</f>
        <v>0.17623150679314023</v>
      </c>
      <c r="M50" s="53">
        <f>(J50-I50)/I50</f>
        <v>3.4299498727800373E-2</v>
      </c>
      <c r="O50" s="63">
        <f t="shared" si="28"/>
        <v>1.2960563977646</v>
      </c>
      <c r="P50" s="237">
        <f t="shared" si="29"/>
        <v>1.315968869861071</v>
      </c>
      <c r="Q50" s="53">
        <f>(P50-O50)/O50</f>
        <v>1.5363893215461459E-2</v>
      </c>
    </row>
    <row r="51" spans="1:17" ht="20.100000000000001" customHeight="1" x14ac:dyDescent="0.25">
      <c r="A51" s="8"/>
      <c r="B51" t="s">
        <v>6</v>
      </c>
      <c r="C51" s="31">
        <v>704865.16000000085</v>
      </c>
      <c r="D51" s="141">
        <v>722293.35000000056</v>
      </c>
      <c r="E51" s="214">
        <f t="shared" ref="E51:E57" si="30">C51/$C$60</f>
        <v>0.39661560611509439</v>
      </c>
      <c r="F51" s="215">
        <f t="shared" ref="F51:F57" si="31">D51/$D$60</f>
        <v>0.37675295012846632</v>
      </c>
      <c r="G51" s="52">
        <f t="shared" ref="G51:G59" si="32">(D51-C51)/C51</f>
        <v>2.4725565950797865E-2</v>
      </c>
      <c r="I51" s="31">
        <v>89654.611000000179</v>
      </c>
      <c r="J51" s="141">
        <v>93294.989999999976</v>
      </c>
      <c r="K51" s="214">
        <f t="shared" ref="K51:K58" si="33">I51/$I$60</f>
        <v>0.17233958381052705</v>
      </c>
      <c r="L51" s="215">
        <f t="shared" ref="L51:L58" si="34">J51/$J$60</f>
        <v>0.16971118227927567</v>
      </c>
      <c r="M51" s="52">
        <f t="shared" ref="M51:M58" si="35">(J51-I51)/I51</f>
        <v>4.0604481569830132E-2</v>
      </c>
      <c r="O51" s="27">
        <f t="shared" si="28"/>
        <v>1.2719398842184237</v>
      </c>
      <c r="P51" s="143">
        <f t="shared" si="29"/>
        <v>1.2916495770035805</v>
      </c>
      <c r="Q51" s="52">
        <f t="shared" ref="Q51:Q58" si="36">(P51-O51)/O51</f>
        <v>1.549577384096883E-2</v>
      </c>
    </row>
    <row r="52" spans="1:17" ht="20.100000000000001" customHeight="1" x14ac:dyDescent="0.25">
      <c r="A52" s="8"/>
      <c r="B52" t="s">
        <v>39</v>
      </c>
      <c r="C52" s="31">
        <v>17840.080000000009</v>
      </c>
      <c r="D52" s="141">
        <v>13889.680000000024</v>
      </c>
      <c r="E52" s="218">
        <f t="shared" si="30"/>
        <v>1.0038308805533485E-2</v>
      </c>
      <c r="F52" s="219">
        <f t="shared" si="31"/>
        <v>7.2449482143790477E-3</v>
      </c>
      <c r="G52" s="52">
        <f t="shared" si="32"/>
        <v>-0.22143398460096497</v>
      </c>
      <c r="I52" s="31">
        <v>4012.0639999999985</v>
      </c>
      <c r="J52" s="141">
        <v>3584.4049999999997</v>
      </c>
      <c r="K52" s="218">
        <f t="shared" si="33"/>
        <v>7.7122351239825998E-3</v>
      </c>
      <c r="L52" s="219">
        <f t="shared" si="34"/>
        <v>6.5203245138645413E-3</v>
      </c>
      <c r="M52" s="52">
        <f t="shared" si="35"/>
        <v>-0.10659326471362343</v>
      </c>
      <c r="O52" s="27">
        <f t="shared" si="28"/>
        <v>2.2489047134317763</v>
      </c>
      <c r="P52" s="143">
        <f t="shared" si="29"/>
        <v>2.5806246076223456</v>
      </c>
      <c r="Q52" s="52">
        <f t="shared" si="36"/>
        <v>0.14750286760010048</v>
      </c>
    </row>
    <row r="53" spans="1:17" ht="20.100000000000001" customHeight="1" x14ac:dyDescent="0.25">
      <c r="A53" s="23" t="s">
        <v>129</v>
      </c>
      <c r="B53" s="15"/>
      <c r="C53" s="78">
        <f>SUM(C54:C56)</f>
        <v>158662.67000000004</v>
      </c>
      <c r="D53" s="210">
        <f>SUM(D54:D56)</f>
        <v>147251.86000000013</v>
      </c>
      <c r="E53" s="216">
        <f>C53/$C$60</f>
        <v>8.927677888050127E-2</v>
      </c>
      <c r="F53" s="217">
        <f>D53/$D$60</f>
        <v>7.6807536255046382E-2</v>
      </c>
      <c r="G53" s="53">
        <f>(D53-C53)/C53</f>
        <v>-7.1918681313001401E-2</v>
      </c>
      <c r="I53" s="78">
        <f>I54+I55+I56</f>
        <v>128777.78099999996</v>
      </c>
      <c r="J53" s="210">
        <f>J54+J55+J56</f>
        <v>124097.711</v>
      </c>
      <c r="K53" s="216">
        <f t="shared" si="33"/>
        <v>0.24754453713020011</v>
      </c>
      <c r="L53" s="217">
        <f t="shared" si="34"/>
        <v>0.22574383953481189</v>
      </c>
      <c r="M53" s="53">
        <f t="shared" si="35"/>
        <v>-3.6342216519478346E-2</v>
      </c>
      <c r="O53" s="63">
        <f t="shared" si="28"/>
        <v>8.1164511475824739</v>
      </c>
      <c r="P53" s="237">
        <f t="shared" si="29"/>
        <v>8.4275818994748111</v>
      </c>
      <c r="Q53" s="53">
        <f t="shared" si="36"/>
        <v>3.8333348680969895E-2</v>
      </c>
    </row>
    <row r="54" spans="1:17" ht="20.100000000000001" customHeight="1" x14ac:dyDescent="0.25">
      <c r="A54" s="8"/>
      <c r="B54" s="3" t="s">
        <v>7</v>
      </c>
      <c r="C54" s="31">
        <v>147545.72000000003</v>
      </c>
      <c r="D54" s="141">
        <v>133823.13000000012</v>
      </c>
      <c r="E54" s="214">
        <f>C54/$C$60</f>
        <v>8.3021460682618994E-2</v>
      </c>
      <c r="F54" s="215">
        <f>D54/$D$60</f>
        <v>6.9803022584833813E-2</v>
      </c>
      <c r="G54" s="52">
        <f>(D54-C54)/C54</f>
        <v>-9.3005679866551921E-2</v>
      </c>
      <c r="I54" s="31">
        <v>117792.86799999994</v>
      </c>
      <c r="J54" s="141">
        <v>113399.92499999999</v>
      </c>
      <c r="K54" s="214">
        <f t="shared" si="33"/>
        <v>0.22642866463352676</v>
      </c>
      <c r="L54" s="215">
        <f t="shared" si="34"/>
        <v>0.20628369585688572</v>
      </c>
      <c r="M54" s="52">
        <f t="shared" si="35"/>
        <v>-3.729379439169405E-2</v>
      </c>
      <c r="O54" s="27">
        <f t="shared" si="28"/>
        <v>7.9834825435803847</v>
      </c>
      <c r="P54" s="143">
        <f t="shared" si="29"/>
        <v>8.4738658406808973</v>
      </c>
      <c r="Q54" s="52">
        <f t="shared" si="36"/>
        <v>6.1424734684844502E-2</v>
      </c>
    </row>
    <row r="55" spans="1:17" ht="20.100000000000001" customHeight="1" x14ac:dyDescent="0.25">
      <c r="A55" s="8"/>
      <c r="B55" s="3" t="s">
        <v>8</v>
      </c>
      <c r="C55" s="31">
        <v>9102.4200000000073</v>
      </c>
      <c r="D55" s="141">
        <v>11057.11000000001</v>
      </c>
      <c r="E55" s="214">
        <f t="shared" si="30"/>
        <v>5.121776518808443E-3</v>
      </c>
      <c r="F55" s="215">
        <f t="shared" si="31"/>
        <v>5.7674611186645519E-3</v>
      </c>
      <c r="G55" s="52">
        <f t="shared" si="32"/>
        <v>0.21474399115839532</v>
      </c>
      <c r="I55" s="31">
        <v>9495.9190000000071</v>
      </c>
      <c r="J55" s="141">
        <v>9120.148000000001</v>
      </c>
      <c r="K55" s="214">
        <f t="shared" si="33"/>
        <v>1.8253637042254012E-2</v>
      </c>
      <c r="L55" s="215">
        <f t="shared" si="34"/>
        <v>1.6590291714935305E-2</v>
      </c>
      <c r="M55" s="52">
        <f t="shared" si="35"/>
        <v>-3.9571841335209981E-2</v>
      </c>
      <c r="O55" s="27">
        <f t="shared" si="28"/>
        <v>10.43230151981561</v>
      </c>
      <c r="P55" s="143">
        <f t="shared" si="29"/>
        <v>8.248220375848657</v>
      </c>
      <c r="Q55" s="52">
        <f t="shared" si="36"/>
        <v>-0.20935755545585077</v>
      </c>
    </row>
    <row r="56" spans="1:17" ht="20.100000000000001" customHeight="1" x14ac:dyDescent="0.25">
      <c r="A56" s="32"/>
      <c r="B56" s="33" t="s">
        <v>9</v>
      </c>
      <c r="C56" s="211">
        <v>2014.5299999999993</v>
      </c>
      <c r="D56" s="212">
        <v>2371.6199999999994</v>
      </c>
      <c r="E56" s="218">
        <f t="shared" si="30"/>
        <v>1.1335416790738244E-3</v>
      </c>
      <c r="F56" s="219">
        <f t="shared" si="31"/>
        <v>1.2370525515480273E-3</v>
      </c>
      <c r="G56" s="52">
        <f t="shared" si="32"/>
        <v>0.17725722625128457</v>
      </c>
      <c r="I56" s="211">
        <v>1488.9940000000001</v>
      </c>
      <c r="J56" s="212">
        <v>1577.6380000000001</v>
      </c>
      <c r="K56" s="218">
        <f t="shared" si="33"/>
        <v>2.8622354544193093E-3</v>
      </c>
      <c r="L56" s="219">
        <f t="shared" si="34"/>
        <v>2.8698519629908534E-3</v>
      </c>
      <c r="M56" s="52">
        <f t="shared" si="35"/>
        <v>5.9532812086549709E-2</v>
      </c>
      <c r="O56" s="27">
        <f t="shared" si="28"/>
        <v>7.3912724059706267</v>
      </c>
      <c r="P56" s="143">
        <f t="shared" si="29"/>
        <v>6.6521533803897785</v>
      </c>
      <c r="Q56" s="52">
        <f t="shared" si="36"/>
        <v>-9.9998888551826634E-2</v>
      </c>
    </row>
    <row r="57" spans="1:17" ht="20.100000000000001" customHeight="1" x14ac:dyDescent="0.25">
      <c r="A57" s="8" t="s">
        <v>130</v>
      </c>
      <c r="B57" s="3"/>
      <c r="C57" s="19">
        <v>1246.9099999999994</v>
      </c>
      <c r="D57" s="140">
        <v>912.59999999999968</v>
      </c>
      <c r="E57" s="214">
        <f t="shared" si="30"/>
        <v>7.016149945912655E-4</v>
      </c>
      <c r="F57" s="215">
        <f t="shared" si="31"/>
        <v>4.7601814731817478E-4</v>
      </c>
      <c r="G57" s="54">
        <f t="shared" si="32"/>
        <v>-0.26811076982300236</v>
      </c>
      <c r="I57" s="19">
        <v>1591.6259999999997</v>
      </c>
      <c r="J57" s="140">
        <v>1258.5319999999999</v>
      </c>
      <c r="K57" s="214">
        <f t="shared" si="33"/>
        <v>3.0595209701151159E-3</v>
      </c>
      <c r="L57" s="215">
        <f t="shared" si="34"/>
        <v>2.2893721694627056E-3</v>
      </c>
      <c r="M57" s="54">
        <f t="shared" si="35"/>
        <v>-0.20927906430279467</v>
      </c>
      <c r="O57" s="238">
        <f t="shared" si="28"/>
        <v>12.764561997257225</v>
      </c>
      <c r="P57" s="239">
        <f t="shared" si="29"/>
        <v>13.790620206004824</v>
      </c>
      <c r="Q57" s="54">
        <f t="shared" si="36"/>
        <v>8.0383346406094708E-2</v>
      </c>
    </row>
    <row r="58" spans="1:17" ht="20.100000000000001" customHeight="1" x14ac:dyDescent="0.25">
      <c r="A58" s="8" t="s">
        <v>10</v>
      </c>
      <c r="C58" s="19">
        <v>11078.520000000017</v>
      </c>
      <c r="D58" s="140">
        <v>11945.810000000005</v>
      </c>
      <c r="E58" s="214">
        <f>C58/$C$60</f>
        <v>6.2336942921936969E-3</v>
      </c>
      <c r="F58" s="215">
        <f>D58/$D$60</f>
        <v>6.2310128691813824E-3</v>
      </c>
      <c r="G58" s="52">
        <f t="shared" si="32"/>
        <v>7.8285727696478125E-2</v>
      </c>
      <c r="I58" s="19">
        <v>7302.8479999999963</v>
      </c>
      <c r="J58" s="140">
        <v>8150.5850000000028</v>
      </c>
      <c r="K58" s="214">
        <f t="shared" si="33"/>
        <v>1.4037981659989988E-2</v>
      </c>
      <c r="L58" s="215">
        <f t="shared" si="34"/>
        <v>1.4826577682442874E-2</v>
      </c>
      <c r="M58" s="52">
        <f t="shared" si="35"/>
        <v>0.1160830678661266</v>
      </c>
      <c r="O58" s="27">
        <f t="shared" si="28"/>
        <v>6.5918985568469299</v>
      </c>
      <c r="P58" s="143">
        <f t="shared" si="29"/>
        <v>6.8229655418929314</v>
      </c>
      <c r="Q58" s="52">
        <f t="shared" si="36"/>
        <v>3.505317672190128E-2</v>
      </c>
    </row>
    <row r="59" spans="1:17" ht="20.100000000000001" customHeight="1" thickBot="1" x14ac:dyDescent="0.3">
      <c r="A59" s="8" t="s">
        <v>11</v>
      </c>
      <c r="B59" s="10"/>
      <c r="C59" s="21">
        <v>13313.000000000013</v>
      </c>
      <c r="D59" s="142">
        <v>14375.540000000003</v>
      </c>
      <c r="E59" s="220">
        <f>C59/$C$60</f>
        <v>7.4909980856625834E-3</v>
      </c>
      <c r="F59" s="221">
        <f>D59/$D$60</f>
        <v>7.4983759779731728E-3</v>
      </c>
      <c r="G59" s="55">
        <f t="shared" si="32"/>
        <v>7.9812213625778478E-2</v>
      </c>
      <c r="I59" s="21">
        <v>2932.6919999999977</v>
      </c>
      <c r="J59" s="142">
        <v>3118.7770000000014</v>
      </c>
      <c r="K59" s="220">
        <f>I59/$I$60</f>
        <v>5.6374001636620872E-3</v>
      </c>
      <c r="L59" s="221">
        <f>J59/$J$60</f>
        <v>5.6733092734713077E-3</v>
      </c>
      <c r="M59" s="55">
        <f>(J59-I59)/I59</f>
        <v>6.3451941083483648E-2</v>
      </c>
      <c r="O59" s="240">
        <f t="shared" si="28"/>
        <v>2.2028783895440509</v>
      </c>
      <c r="P59" s="241">
        <f t="shared" si="29"/>
        <v>2.1695025021668757</v>
      </c>
      <c r="Q59" s="55">
        <f>(P59-O59)/O59</f>
        <v>-1.5151034907598022E-2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1777199.7600000014</v>
      </c>
      <c r="D60" s="226">
        <f>D48+D49+D50+D53+D57+D58+D59</f>
        <v>1917153.8000000024</v>
      </c>
      <c r="E60" s="222">
        <f>E48+E49+E50+E53+E57+E58+E59</f>
        <v>1</v>
      </c>
      <c r="F60" s="223">
        <f>F48+F49+F50+F53+F57+F58+F59</f>
        <v>0.99999999999999989</v>
      </c>
      <c r="G60" s="55">
        <f>(D60-C60)/C60</f>
        <v>7.8749751800552159E-2</v>
      </c>
      <c r="H60" s="1"/>
      <c r="I60" s="213">
        <f>I48+I49+I50+I53+I57+I58+I59</f>
        <v>520220.65399999992</v>
      </c>
      <c r="J60" s="226">
        <f>J48+J49+J50+J53+J57+J58+J59</f>
        <v>549728.00700000022</v>
      </c>
      <c r="K60" s="222">
        <f>K48+K49+K50+K53+K57+K58+K59</f>
        <v>1</v>
      </c>
      <c r="L60" s="223">
        <f>L48+L49+L50+L53+L57+L58+L59</f>
        <v>1.0000000000000002</v>
      </c>
      <c r="M60" s="55">
        <f>(J60-I60)/I60</f>
        <v>5.6720840999135526E-2</v>
      </c>
      <c r="N60" s="1"/>
      <c r="O60" s="24">
        <f t="shared" si="28"/>
        <v>2.9271929116173161</v>
      </c>
      <c r="P60" s="242">
        <f t="shared" si="29"/>
        <v>2.8674173506580409</v>
      </c>
      <c r="Q60" s="55">
        <f>(P60-O60)/O60</f>
        <v>-2.0420779485369932E-2</v>
      </c>
    </row>
    <row r="63" spans="1:17" x14ac:dyDescent="0.25">
      <c r="D63" s="2"/>
      <c r="E63" s="2"/>
      <c r="F63" s="2"/>
      <c r="G63" s="2"/>
      <c r="H63" s="2"/>
      <c r="I63" s="2"/>
      <c r="J63" s="2"/>
    </row>
    <row r="64" spans="1:17" x14ac:dyDescent="0.25">
      <c r="D64" s="2"/>
      <c r="E64" s="2"/>
      <c r="F64" s="2"/>
      <c r="G64" s="2"/>
      <c r="H64" s="2"/>
      <c r="I64" s="2"/>
      <c r="J64" s="2"/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O45:P45"/>
    <mergeCell ref="O4:P4"/>
    <mergeCell ref="O5:P5"/>
    <mergeCell ref="O24:P24"/>
    <mergeCell ref="O25:P25"/>
    <mergeCell ref="O44:P44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workbookViewId="0">
      <selection activeCell="K58" sqref="K58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207</v>
      </c>
    </row>
    <row r="3" spans="1:20" ht="8.25" customHeight="1" thickBot="1" x14ac:dyDescent="0.3">
      <c r="Q3" s="10"/>
    </row>
    <row r="4" spans="1:20" x14ac:dyDescent="0.25">
      <c r="A4" s="347" t="s">
        <v>3</v>
      </c>
      <c r="B4" s="339"/>
      <c r="C4" s="360" t="s">
        <v>1</v>
      </c>
      <c r="D4" s="361"/>
      <c r="E4" s="362" t="s">
        <v>104</v>
      </c>
      <c r="F4" s="362"/>
      <c r="G4" s="130" t="s">
        <v>0</v>
      </c>
      <c r="I4" s="364">
        <v>1000</v>
      </c>
      <c r="J4" s="362"/>
      <c r="K4" s="358" t="s">
        <v>104</v>
      </c>
      <c r="L4" s="359"/>
      <c r="M4" s="130" t="s">
        <v>0</v>
      </c>
      <c r="O4" s="371" t="s">
        <v>22</v>
      </c>
      <c r="P4" s="362"/>
      <c r="Q4" s="130" t="s">
        <v>0</v>
      </c>
    </row>
    <row r="5" spans="1:20" x14ac:dyDescent="0.25">
      <c r="A5" s="363"/>
      <c r="B5" s="340"/>
      <c r="C5" s="365" t="s">
        <v>69</v>
      </c>
      <c r="D5" s="366"/>
      <c r="E5" s="367" t="str">
        <f>C5</f>
        <v>dez</v>
      </c>
      <c r="F5" s="367"/>
      <c r="G5" s="131" t="s">
        <v>147</v>
      </c>
      <c r="I5" s="368" t="str">
        <f>C5</f>
        <v>dez</v>
      </c>
      <c r="J5" s="367"/>
      <c r="K5" s="369" t="str">
        <f>C5</f>
        <v>dez</v>
      </c>
      <c r="L5" s="357"/>
      <c r="M5" s="131" t="str">
        <f>G5</f>
        <v>2024 /2023</v>
      </c>
      <c r="O5" s="368" t="str">
        <f>C5</f>
        <v>dez</v>
      </c>
      <c r="P5" s="366"/>
      <c r="Q5" s="131" t="str">
        <f>G5</f>
        <v>2024 /2023</v>
      </c>
    </row>
    <row r="6" spans="1:20" ht="19.5" customHeight="1" x14ac:dyDescent="0.25">
      <c r="A6" s="363"/>
      <c r="B6" s="340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115</v>
      </c>
      <c r="B7" s="15"/>
      <c r="C7" s="78">
        <f>C8+C9</f>
        <v>97307.160000000033</v>
      </c>
      <c r="D7" s="210">
        <f>D8+D9</f>
        <v>96848.310000000027</v>
      </c>
      <c r="E7" s="216">
        <f t="shared" ref="E7:E19" si="0">C7/$C$20</f>
        <v>0.48142804105561654</v>
      </c>
      <c r="F7" s="217">
        <f t="shared" ref="F7:F19" si="1">D7/$D$20</f>
        <v>0.45035639692785095</v>
      </c>
      <c r="G7" s="53">
        <f t="shared" ref="G7:G20" si="2">(D7-C7)/C7</f>
        <v>-4.7154803408095119E-3</v>
      </c>
      <c r="I7" s="224">
        <f>I8+I9</f>
        <v>30589.017</v>
      </c>
      <c r="J7" s="225">
        <f>J8+J9</f>
        <v>29781.42300000001</v>
      </c>
      <c r="K7" s="229">
        <f t="shared" ref="K7:K19" si="3">I7/$I$20</f>
        <v>0.48732503170741459</v>
      </c>
      <c r="L7" s="230">
        <f t="shared" ref="L7:L19" si="4">J7/$J$20</f>
        <v>0.44525441425932533</v>
      </c>
      <c r="M7" s="53">
        <f t="shared" ref="M7:M20" si="5">(J7-I7)/I7</f>
        <v>-2.640143682943424E-2</v>
      </c>
      <c r="O7" s="63">
        <f t="shared" ref="O7:O20" si="6">(I7/C7)*10</f>
        <v>3.1435525402241717</v>
      </c>
      <c r="P7" s="237">
        <f t="shared" ref="P7:P20" si="7">(J7/D7)*10</f>
        <v>3.0750586148586385</v>
      </c>
      <c r="Q7" s="53">
        <f t="shared" ref="Q7:Q20" si="8">(P7-O7)/O7</f>
        <v>-2.1788700678325171E-2</v>
      </c>
    </row>
    <row r="8" spans="1:20" ht="20.100000000000001" customHeight="1" x14ac:dyDescent="0.25">
      <c r="A8" s="8" t="s">
        <v>4</v>
      </c>
      <c r="C8" s="19">
        <v>45129.070000000029</v>
      </c>
      <c r="D8" s="140">
        <v>44884.800000000017</v>
      </c>
      <c r="E8" s="214">
        <f t="shared" si="0"/>
        <v>0.22327647590127797</v>
      </c>
      <c r="F8" s="215">
        <f t="shared" si="1"/>
        <v>0.20871976810774712</v>
      </c>
      <c r="G8" s="52">
        <f t="shared" si="2"/>
        <v>-5.4126974032483099E-3</v>
      </c>
      <c r="I8" s="19">
        <v>17113.100000000006</v>
      </c>
      <c r="J8" s="140">
        <v>16488.911000000011</v>
      </c>
      <c r="K8" s="227">
        <f t="shared" si="3"/>
        <v>0.27263517490974487</v>
      </c>
      <c r="L8" s="228">
        <f t="shared" si="4"/>
        <v>0.24652147780444034</v>
      </c>
      <c r="M8" s="52">
        <f t="shared" si="5"/>
        <v>-3.6474338372357702E-2</v>
      </c>
      <c r="O8" s="27">
        <f t="shared" si="6"/>
        <v>3.7920347128801888</v>
      </c>
      <c r="P8" s="143">
        <f t="shared" si="7"/>
        <v>3.6736068780522588</v>
      </c>
      <c r="Q8" s="52">
        <f t="shared" si="8"/>
        <v>-3.1230683207005689E-2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52178.090000000004</v>
      </c>
      <c r="D9" s="140">
        <v>51963.510000000009</v>
      </c>
      <c r="E9" s="214">
        <f t="shared" si="0"/>
        <v>0.25815156515433857</v>
      </c>
      <c r="F9" s="215">
        <f t="shared" si="1"/>
        <v>0.24163662882010384</v>
      </c>
      <c r="G9" s="52">
        <f t="shared" si="2"/>
        <v>-4.1124540971123023E-3</v>
      </c>
      <c r="I9" s="19">
        <v>13475.916999999994</v>
      </c>
      <c r="J9" s="140">
        <v>13292.511999999999</v>
      </c>
      <c r="K9" s="227">
        <f t="shared" si="3"/>
        <v>0.21468985679766972</v>
      </c>
      <c r="L9" s="228">
        <f t="shared" si="4"/>
        <v>0.19873293645488502</v>
      </c>
      <c r="M9" s="52">
        <f t="shared" si="5"/>
        <v>-1.3609834492153319E-2</v>
      </c>
      <c r="O9" s="27">
        <f t="shared" si="6"/>
        <v>2.5826773268243421</v>
      </c>
      <c r="P9" s="143">
        <f t="shared" si="7"/>
        <v>2.5580473682397509</v>
      </c>
      <c r="Q9" s="52">
        <f t="shared" si="8"/>
        <v>-9.5365992215822974E-3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62479.799999999988</v>
      </c>
      <c r="D10" s="210">
        <f>D11+D12</f>
        <v>68419.649999999965</v>
      </c>
      <c r="E10" s="216">
        <f t="shared" si="0"/>
        <v>0.30911936716215638</v>
      </c>
      <c r="F10" s="217">
        <f t="shared" si="1"/>
        <v>0.31815967726297562</v>
      </c>
      <c r="G10" s="53">
        <f t="shared" si="2"/>
        <v>9.5068326082989665E-2</v>
      </c>
      <c r="I10" s="224">
        <f>I11+I12</f>
        <v>8534.7649999999976</v>
      </c>
      <c r="J10" s="225">
        <f>J11+J12</f>
        <v>10212.291000000008</v>
      </c>
      <c r="K10" s="229">
        <f t="shared" si="3"/>
        <v>0.1359705224996387</v>
      </c>
      <c r="L10" s="230">
        <f t="shared" si="4"/>
        <v>0.15268134257556404</v>
      </c>
      <c r="M10" s="53">
        <f t="shared" si="5"/>
        <v>0.19655210190321717</v>
      </c>
      <c r="O10" s="63">
        <f t="shared" si="6"/>
        <v>1.3660038924580422</v>
      </c>
      <c r="P10" s="237">
        <f t="shared" si="7"/>
        <v>1.492596205914531</v>
      </c>
      <c r="Q10" s="53">
        <f t="shared" si="8"/>
        <v>9.2673464662456795E-2</v>
      </c>
      <c r="T10" s="2"/>
    </row>
    <row r="11" spans="1:20" ht="20.100000000000001" customHeight="1" x14ac:dyDescent="0.25">
      <c r="A11" s="8"/>
      <c r="B11" t="s">
        <v>6</v>
      </c>
      <c r="C11" s="19">
        <v>60617.219999999987</v>
      </c>
      <c r="D11" s="140">
        <v>66929.079999999973</v>
      </c>
      <c r="E11" s="214">
        <f t="shared" si="0"/>
        <v>0.29990423601754818</v>
      </c>
      <c r="F11" s="215">
        <f t="shared" si="1"/>
        <v>0.3112283458378971</v>
      </c>
      <c r="G11" s="52">
        <f t="shared" si="2"/>
        <v>0.10412651718439063</v>
      </c>
      <c r="I11" s="19">
        <v>8089.3059999999978</v>
      </c>
      <c r="J11" s="140">
        <v>9870.7350000000079</v>
      </c>
      <c r="K11" s="227">
        <f t="shared" si="3"/>
        <v>0.12887374912835473</v>
      </c>
      <c r="L11" s="228">
        <f t="shared" si="4"/>
        <v>0.14757482645251785</v>
      </c>
      <c r="M11" s="52">
        <f t="shared" si="5"/>
        <v>0.22022025127990097</v>
      </c>
      <c r="O11" s="27">
        <f t="shared" si="6"/>
        <v>1.3344897703985765</v>
      </c>
      <c r="P11" s="143">
        <f t="shared" si="7"/>
        <v>1.4748051220784764</v>
      </c>
      <c r="Q11" s="52">
        <f t="shared" si="8"/>
        <v>0.10514531830243358</v>
      </c>
    </row>
    <row r="12" spans="1:20" ht="20.100000000000001" customHeight="1" x14ac:dyDescent="0.25">
      <c r="A12" s="8"/>
      <c r="B12" t="s">
        <v>39</v>
      </c>
      <c r="C12" s="19">
        <v>1862.5800000000002</v>
      </c>
      <c r="D12" s="140">
        <v>1490.5699999999995</v>
      </c>
      <c r="E12" s="218">
        <f t="shared" si="0"/>
        <v>9.2151311446081671E-3</v>
      </c>
      <c r="F12" s="219">
        <f t="shared" si="1"/>
        <v>6.9313314250785208E-3</v>
      </c>
      <c r="G12" s="52">
        <f t="shared" si="2"/>
        <v>-0.1997283338165344</v>
      </c>
      <c r="I12" s="19">
        <v>445.45900000000023</v>
      </c>
      <c r="J12" s="140">
        <v>341.55599999999993</v>
      </c>
      <c r="K12" s="231">
        <f t="shared" si="3"/>
        <v>7.0967733712839903E-3</v>
      </c>
      <c r="L12" s="232">
        <f t="shared" si="4"/>
        <v>5.1065161230461707E-3</v>
      </c>
      <c r="M12" s="52">
        <f t="shared" si="5"/>
        <v>-0.23324930016006018</v>
      </c>
      <c r="O12" s="27">
        <f t="shared" si="6"/>
        <v>2.3916234470465709</v>
      </c>
      <c r="P12" s="143">
        <f t="shared" si="7"/>
        <v>2.2914455543852355</v>
      </c>
      <c r="Q12" s="52">
        <f t="shared" si="8"/>
        <v>-4.188698383311374E-2</v>
      </c>
    </row>
    <row r="13" spans="1:20" ht="20.100000000000001" customHeight="1" x14ac:dyDescent="0.25">
      <c r="A13" s="23" t="s">
        <v>129</v>
      </c>
      <c r="B13" s="15"/>
      <c r="C13" s="78">
        <f>SUM(C14:C16)</f>
        <v>39069.049999999988</v>
      </c>
      <c r="D13" s="210">
        <f>SUM(D14:D16)</f>
        <v>44610.81</v>
      </c>
      <c r="E13" s="216">
        <f t="shared" si="0"/>
        <v>0.19329447295968685</v>
      </c>
      <c r="F13" s="217">
        <f t="shared" si="1"/>
        <v>0.20744568135089744</v>
      </c>
      <c r="G13" s="53">
        <f t="shared" si="2"/>
        <v>0.14184527138489447</v>
      </c>
      <c r="I13" s="224">
        <f>SUM(I14:I16)</f>
        <v>22187.336000000007</v>
      </c>
      <c r="J13" s="225">
        <f>SUM(J14:J16)</f>
        <v>24913.09599999999</v>
      </c>
      <c r="K13" s="229">
        <f t="shared" si="3"/>
        <v>0.35347472001807262</v>
      </c>
      <c r="L13" s="230">
        <f t="shared" si="4"/>
        <v>0.37246930634799869</v>
      </c>
      <c r="M13" s="53">
        <f t="shared" si="5"/>
        <v>0.12285206299665642</v>
      </c>
      <c r="O13" s="63">
        <f t="shared" si="6"/>
        <v>5.679005760314114</v>
      </c>
      <c r="P13" s="237">
        <f t="shared" si="7"/>
        <v>5.5845424012700038</v>
      </c>
      <c r="Q13" s="53">
        <f t="shared" si="8"/>
        <v>-1.6633784685382198E-2</v>
      </c>
    </row>
    <row r="14" spans="1:20" ht="20.100000000000001" customHeight="1" x14ac:dyDescent="0.25">
      <c r="A14" s="8"/>
      <c r="B14" s="3" t="s">
        <v>7</v>
      </c>
      <c r="C14" s="31">
        <v>36487.679999999993</v>
      </c>
      <c r="D14" s="141">
        <v>40155.56</v>
      </c>
      <c r="E14" s="214">
        <f t="shared" si="0"/>
        <v>0.18052312188603786</v>
      </c>
      <c r="F14" s="215">
        <f t="shared" si="1"/>
        <v>0.18672822807357328</v>
      </c>
      <c r="G14" s="52">
        <f t="shared" si="2"/>
        <v>0.10052379323651175</v>
      </c>
      <c r="I14" s="31">
        <v>20872.986000000004</v>
      </c>
      <c r="J14" s="141">
        <v>23005.570999999993</v>
      </c>
      <c r="K14" s="227">
        <f t="shared" si="3"/>
        <v>0.33253532025165838</v>
      </c>
      <c r="L14" s="228">
        <f t="shared" si="4"/>
        <v>0.34395038948630208</v>
      </c>
      <c r="M14" s="52">
        <f t="shared" si="5"/>
        <v>0.10216961770587053</v>
      </c>
      <c r="O14" s="27">
        <f t="shared" si="6"/>
        <v>5.7205571853294064</v>
      </c>
      <c r="P14" s="143">
        <f t="shared" si="7"/>
        <v>5.7291122325276973</v>
      </c>
      <c r="Q14" s="52">
        <f t="shared" si="8"/>
        <v>1.4954919461745222E-3</v>
      </c>
      <c r="S14" s="119"/>
    </row>
    <row r="15" spans="1:20" ht="20.100000000000001" customHeight="1" x14ac:dyDescent="0.25">
      <c r="A15" s="8"/>
      <c r="B15" s="3" t="s">
        <v>8</v>
      </c>
      <c r="C15" s="31">
        <v>1178.0199999999998</v>
      </c>
      <c r="D15" s="141">
        <v>2594.7100000000014</v>
      </c>
      <c r="E15" s="214">
        <f t="shared" si="0"/>
        <v>5.8282644455386126E-3</v>
      </c>
      <c r="F15" s="215">
        <f t="shared" si="1"/>
        <v>1.2065716445363523E-2</v>
      </c>
      <c r="G15" s="52">
        <f t="shared" si="2"/>
        <v>1.202602672280608</v>
      </c>
      <c r="I15" s="31">
        <v>882.88099999999986</v>
      </c>
      <c r="J15" s="141">
        <v>1475.9570000000003</v>
      </c>
      <c r="K15" s="227">
        <f t="shared" si="3"/>
        <v>1.4065506299822379E-2</v>
      </c>
      <c r="L15" s="228">
        <f t="shared" si="4"/>
        <v>2.2066654421011078E-2</v>
      </c>
      <c r="M15" s="52">
        <f t="shared" si="5"/>
        <v>0.67175077955013252</v>
      </c>
      <c r="O15" s="27">
        <f t="shared" si="6"/>
        <v>7.4946180879781332</v>
      </c>
      <c r="P15" s="143">
        <f t="shared" si="7"/>
        <v>5.6883312585992254</v>
      </c>
      <c r="Q15" s="52">
        <f t="shared" si="8"/>
        <v>-0.24101119072048677</v>
      </c>
    </row>
    <row r="16" spans="1:20" ht="20.100000000000001" customHeight="1" x14ac:dyDescent="0.25">
      <c r="A16" s="32"/>
      <c r="B16" s="33" t="s">
        <v>9</v>
      </c>
      <c r="C16" s="211">
        <v>1403.3499999999995</v>
      </c>
      <c r="D16" s="212">
        <v>1860.54</v>
      </c>
      <c r="E16" s="218">
        <f t="shared" si="0"/>
        <v>6.9430866281103981E-3</v>
      </c>
      <c r="F16" s="219">
        <f t="shared" si="1"/>
        <v>8.6517368319606568E-3</v>
      </c>
      <c r="G16" s="52">
        <f t="shared" si="2"/>
        <v>0.32578472939751357</v>
      </c>
      <c r="I16" s="211">
        <v>431.46899999999999</v>
      </c>
      <c r="J16" s="212">
        <v>431.56799999999998</v>
      </c>
      <c r="K16" s="231">
        <f t="shared" si="3"/>
        <v>6.873893466591831E-3</v>
      </c>
      <c r="L16" s="232">
        <f t="shared" si="4"/>
        <v>6.4522624406855387E-3</v>
      </c>
      <c r="M16" s="52">
        <f t="shared" si="5"/>
        <v>2.2944869735714394E-4</v>
      </c>
      <c r="O16" s="27">
        <f t="shared" si="6"/>
        <v>3.0745644351017223</v>
      </c>
      <c r="P16" s="143">
        <f t="shared" si="7"/>
        <v>2.3195846367183721</v>
      </c>
      <c r="Q16" s="52">
        <f t="shared" si="8"/>
        <v>-0.24555666804828943</v>
      </c>
    </row>
    <row r="17" spans="1:17" ht="20.100000000000001" customHeight="1" x14ac:dyDescent="0.25">
      <c r="A17" s="8" t="s">
        <v>130</v>
      </c>
      <c r="B17" s="3"/>
      <c r="C17" s="19">
        <v>358.53</v>
      </c>
      <c r="D17" s="140">
        <v>269.21999999999991</v>
      </c>
      <c r="E17" s="214">
        <f t="shared" si="0"/>
        <v>1.773830369313729E-3</v>
      </c>
      <c r="F17" s="215">
        <f t="shared" si="1"/>
        <v>1.2519056778679562E-3</v>
      </c>
      <c r="G17" s="54">
        <f t="shared" si="2"/>
        <v>-0.2491004936825372</v>
      </c>
      <c r="I17" s="31">
        <v>279.57799999999997</v>
      </c>
      <c r="J17" s="141">
        <v>67.816999999999993</v>
      </c>
      <c r="K17" s="227">
        <f t="shared" si="3"/>
        <v>4.454061329093888E-3</v>
      </c>
      <c r="L17" s="228">
        <f t="shared" si="4"/>
        <v>1.0139145672060281E-3</v>
      </c>
      <c r="M17" s="54">
        <f t="shared" si="5"/>
        <v>-0.75743084219788392</v>
      </c>
      <c r="O17" s="238">
        <f t="shared" si="6"/>
        <v>7.7978969681756061</v>
      </c>
      <c r="P17" s="239">
        <f t="shared" si="7"/>
        <v>2.5190179035732863</v>
      </c>
      <c r="Q17" s="54">
        <f t="shared" si="8"/>
        <v>-0.67696188935891588</v>
      </c>
    </row>
    <row r="18" spans="1:17" ht="20.100000000000001" customHeight="1" x14ac:dyDescent="0.25">
      <c r="A18" s="8" t="s">
        <v>10</v>
      </c>
      <c r="C18" s="19">
        <v>833.3</v>
      </c>
      <c r="D18" s="140">
        <v>3004.2099999999991</v>
      </c>
      <c r="E18" s="214">
        <f t="shared" si="0"/>
        <v>4.1227591742647209E-3</v>
      </c>
      <c r="F18" s="215">
        <f t="shared" si="1"/>
        <v>1.3969941150388875E-2</v>
      </c>
      <c r="G18" s="52">
        <f t="shared" si="2"/>
        <v>2.6051962078483126</v>
      </c>
      <c r="I18" s="19">
        <v>721.65899999999976</v>
      </c>
      <c r="J18" s="140">
        <v>1530.5560000000005</v>
      </c>
      <c r="K18" s="227">
        <f t="shared" si="3"/>
        <v>1.1497018523247771E-2</v>
      </c>
      <c r="L18" s="228">
        <f t="shared" si="4"/>
        <v>2.2882950061556693E-2</v>
      </c>
      <c r="M18" s="52">
        <f t="shared" si="5"/>
        <v>1.1208853488974724</v>
      </c>
      <c r="O18" s="27">
        <f t="shared" si="6"/>
        <v>8.660254410176405</v>
      </c>
      <c r="P18" s="143">
        <f t="shared" si="7"/>
        <v>5.0947037657154493</v>
      </c>
      <c r="Q18" s="52">
        <f t="shared" si="8"/>
        <v>-0.41171430717684049</v>
      </c>
    </row>
    <row r="19" spans="1:17" ht="20.100000000000001" customHeight="1" thickBot="1" x14ac:dyDescent="0.3">
      <c r="A19" s="8" t="s">
        <v>11</v>
      </c>
      <c r="B19" s="10"/>
      <c r="C19" s="21">
        <v>2074.0800000000004</v>
      </c>
      <c r="D19" s="142">
        <v>1895.95</v>
      </c>
      <c r="E19" s="220">
        <f t="shared" si="0"/>
        <v>1.0261529278961928E-2</v>
      </c>
      <c r="F19" s="221">
        <f t="shared" si="1"/>
        <v>8.8163976300191377E-3</v>
      </c>
      <c r="G19" s="55">
        <f t="shared" si="2"/>
        <v>-8.5883861760395114E-2</v>
      </c>
      <c r="I19" s="21">
        <v>456.87499999999994</v>
      </c>
      <c r="J19" s="142">
        <v>381.12299999999999</v>
      </c>
      <c r="K19" s="233">
        <f t="shared" si="3"/>
        <v>7.278645922532424E-3</v>
      </c>
      <c r="L19" s="234">
        <f t="shared" si="4"/>
        <v>5.6980721883489851E-3</v>
      </c>
      <c r="M19" s="55">
        <f t="shared" si="5"/>
        <v>-0.16580465116279061</v>
      </c>
      <c r="O19" s="240">
        <f t="shared" si="6"/>
        <v>2.2027838849031851</v>
      </c>
      <c r="P19" s="241">
        <f t="shared" si="7"/>
        <v>2.0101954165457951</v>
      </c>
      <c r="Q19" s="55">
        <f t="shared" si="8"/>
        <v>-8.7429579305213792E-2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202121.91999999998</v>
      </c>
      <c r="D20" s="145">
        <f>D8+D9+D10+D13+D17+D18+D19</f>
        <v>215048.15</v>
      </c>
      <c r="E20" s="222">
        <f>E8+E9+E10+E13+E17+E18+E19</f>
        <v>1.0000000000000002</v>
      </c>
      <c r="F20" s="223">
        <f>F8+F9+F10+F13+F17+F18+F19</f>
        <v>1</v>
      </c>
      <c r="G20" s="55">
        <f t="shared" si="2"/>
        <v>6.3952638090910729E-2</v>
      </c>
      <c r="H20" s="1"/>
      <c r="I20" s="213">
        <f>I8+I9+I10+I13+I17+I18+I19</f>
        <v>62769.23</v>
      </c>
      <c r="J20" s="226">
        <f>J8+J9+J10+J13+J17+J18+J19</f>
        <v>66886.306000000026</v>
      </c>
      <c r="K20" s="235">
        <f>K8+K9+K10+K13+K17+K18+K19</f>
        <v>1</v>
      </c>
      <c r="L20" s="236">
        <f>L8+L9+L10+L13+L17+L18+L19</f>
        <v>0.99999999999999967</v>
      </c>
      <c r="M20" s="55">
        <f t="shared" si="5"/>
        <v>6.5590672372435072E-2</v>
      </c>
      <c r="N20" s="1"/>
      <c r="O20" s="24">
        <f t="shared" si="6"/>
        <v>3.1055132466582553</v>
      </c>
      <c r="P20" s="242">
        <f t="shared" si="7"/>
        <v>3.1102944154599808</v>
      </c>
      <c r="Q20" s="55">
        <f t="shared" si="8"/>
        <v>1.5395744348765136E-3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47" t="s">
        <v>2</v>
      </c>
      <c r="B24" s="339"/>
      <c r="C24" s="360" t="s">
        <v>1</v>
      </c>
      <c r="D24" s="361"/>
      <c r="E24" s="362" t="s">
        <v>105</v>
      </c>
      <c r="F24" s="362"/>
      <c r="G24" s="130" t="s">
        <v>0</v>
      </c>
      <c r="I24" s="364">
        <v>1000</v>
      </c>
      <c r="J24" s="361"/>
      <c r="K24" s="362" t="s">
        <v>105</v>
      </c>
      <c r="L24" s="362"/>
      <c r="M24" s="130" t="s">
        <v>0</v>
      </c>
      <c r="O24" s="371" t="s">
        <v>22</v>
      </c>
      <c r="P24" s="362"/>
      <c r="Q24" s="130" t="s">
        <v>0</v>
      </c>
    </row>
    <row r="25" spans="1:17" ht="15" customHeight="1" x14ac:dyDescent="0.25">
      <c r="A25" s="363"/>
      <c r="B25" s="340"/>
      <c r="C25" s="365" t="str">
        <f>C5</f>
        <v>dez</v>
      </c>
      <c r="D25" s="366"/>
      <c r="E25" s="367" t="str">
        <f>C5</f>
        <v>dez</v>
      </c>
      <c r="F25" s="367"/>
      <c r="G25" s="131" t="str">
        <f>G5</f>
        <v>2024 /2023</v>
      </c>
      <c r="I25" s="368" t="str">
        <f>C5</f>
        <v>dez</v>
      </c>
      <c r="J25" s="366"/>
      <c r="K25" s="356" t="str">
        <f>C5</f>
        <v>dez</v>
      </c>
      <c r="L25" s="357"/>
      <c r="M25" s="131" t="str">
        <f>G5</f>
        <v>2024 /2023</v>
      </c>
      <c r="O25" s="368" t="str">
        <f>C5</f>
        <v>dez</v>
      </c>
      <c r="P25" s="366"/>
      <c r="Q25" s="131" t="str">
        <f>G5</f>
        <v>2024 /2023</v>
      </c>
    </row>
    <row r="26" spans="1:17" ht="19.5" customHeight="1" x14ac:dyDescent="0.25">
      <c r="A26" s="363"/>
      <c r="B26" s="340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38101.660000000003</v>
      </c>
      <c r="D27" s="210">
        <f>D28+D29</f>
        <v>34226.660000000003</v>
      </c>
      <c r="E27" s="216">
        <f t="shared" ref="E27:E40" si="9">C27/$C$40</f>
        <v>0.41641900287404027</v>
      </c>
      <c r="F27" s="217">
        <f t="shared" ref="F27:F40" si="10">D27/$D$40</f>
        <v>0.35609812787303152</v>
      </c>
      <c r="G27" s="53">
        <f t="shared" ref="G27:G40" si="11">(D27-C27)/C27</f>
        <v>-0.10170160565182723</v>
      </c>
      <c r="I27" s="78">
        <f>I28+I29</f>
        <v>10333.933999999999</v>
      </c>
      <c r="J27" s="210">
        <f>J28+J29</f>
        <v>9016.0420000000013</v>
      </c>
      <c r="K27" s="216">
        <f t="shared" ref="K27:K39" si="12">I27/$I$40</f>
        <v>0.38517626231572993</v>
      </c>
      <c r="L27" s="217">
        <f t="shared" ref="L27:L39" si="13">J27/$J$40</f>
        <v>0.30960039003423789</v>
      </c>
      <c r="M27" s="53">
        <f t="shared" ref="M27:M40" si="14">(J27-I27)/I27</f>
        <v>-0.12753052225802855</v>
      </c>
      <c r="O27" s="63">
        <f t="shared" ref="O27:O40" si="15">(I27/C27)*10</f>
        <v>2.7122004658064762</v>
      </c>
      <c r="P27" s="237">
        <f t="shared" ref="P27:P40" si="16">(J27/D27)*10</f>
        <v>2.6342161344402286</v>
      </c>
      <c r="Q27" s="53">
        <f t="shared" ref="Q27:Q40" si="17">(P27-O27)/O27</f>
        <v>-2.8753159049052394E-2</v>
      </c>
    </row>
    <row r="28" spans="1:17" ht="20.100000000000001" customHeight="1" x14ac:dyDescent="0.25">
      <c r="A28" s="8" t="s">
        <v>4</v>
      </c>
      <c r="C28" s="19">
        <v>17535.669999999995</v>
      </c>
      <c r="D28" s="140">
        <v>16203.090000000004</v>
      </c>
      <c r="E28" s="214">
        <f t="shared" si="9"/>
        <v>0.19165008076100146</v>
      </c>
      <c r="F28" s="215">
        <f t="shared" si="10"/>
        <v>0.16857882173598707</v>
      </c>
      <c r="G28" s="52">
        <f t="shared" si="11"/>
        <v>-7.5992534074830975E-2</v>
      </c>
      <c r="I28" s="19">
        <v>5688.7380000000003</v>
      </c>
      <c r="J28" s="140">
        <v>4932.8580000000002</v>
      </c>
      <c r="K28" s="214">
        <f t="shared" si="12"/>
        <v>0.2120360784318403</v>
      </c>
      <c r="L28" s="215">
        <f t="shared" si="13"/>
        <v>0.1693886032012174</v>
      </c>
      <c r="M28" s="52">
        <f t="shared" si="14"/>
        <v>-0.132873055500183</v>
      </c>
      <c r="O28" s="27">
        <f t="shared" si="15"/>
        <v>3.2440950360037579</v>
      </c>
      <c r="P28" s="143">
        <f t="shared" si="16"/>
        <v>3.0443933842248598</v>
      </c>
      <c r="Q28" s="52">
        <f t="shared" si="17"/>
        <v>-6.1558508478500307E-2</v>
      </c>
    </row>
    <row r="29" spans="1:17" ht="20.100000000000001" customHeight="1" x14ac:dyDescent="0.25">
      <c r="A29" s="8" t="s">
        <v>5</v>
      </c>
      <c r="C29" s="19">
        <v>20565.990000000005</v>
      </c>
      <c r="D29" s="140">
        <v>18023.570000000003</v>
      </c>
      <c r="E29" s="214">
        <f t="shared" si="9"/>
        <v>0.22476892211303875</v>
      </c>
      <c r="F29" s="215">
        <f t="shared" si="10"/>
        <v>0.18751930613704451</v>
      </c>
      <c r="G29" s="52">
        <f t="shared" si="11"/>
        <v>-0.12362254382113388</v>
      </c>
      <c r="I29" s="19">
        <v>4645.195999999999</v>
      </c>
      <c r="J29" s="140">
        <v>4083.1840000000002</v>
      </c>
      <c r="K29" s="214">
        <f t="shared" si="12"/>
        <v>0.17314018388388963</v>
      </c>
      <c r="L29" s="215">
        <f t="shared" si="13"/>
        <v>0.14021178683302046</v>
      </c>
      <c r="M29" s="52">
        <f t="shared" si="14"/>
        <v>-0.1209877903967882</v>
      </c>
      <c r="O29" s="27">
        <f t="shared" si="15"/>
        <v>2.25867852702447</v>
      </c>
      <c r="P29" s="143">
        <f t="shared" si="16"/>
        <v>2.2654690496943721</v>
      </c>
      <c r="Q29" s="52">
        <f t="shared" si="17"/>
        <v>3.0064139666868724E-3</v>
      </c>
    </row>
    <row r="30" spans="1:17" ht="20.100000000000001" customHeight="1" x14ac:dyDescent="0.25">
      <c r="A30" s="23" t="s">
        <v>38</v>
      </c>
      <c r="B30" s="15"/>
      <c r="C30" s="78">
        <f>C31+C32</f>
        <v>22367.82</v>
      </c>
      <c r="D30" s="210">
        <f>D31+D32</f>
        <v>26165.640000000003</v>
      </c>
      <c r="E30" s="216">
        <f t="shared" si="9"/>
        <v>0.24446140406654235</v>
      </c>
      <c r="F30" s="217">
        <f t="shared" si="10"/>
        <v>0.27223034379047528</v>
      </c>
      <c r="G30" s="53">
        <f t="shared" si="11"/>
        <v>0.16978945646021845</v>
      </c>
      <c r="I30" s="78">
        <f>I31+I32</f>
        <v>3139.8319999999999</v>
      </c>
      <c r="J30" s="210">
        <f>J31+J32</f>
        <v>3670.0049999999987</v>
      </c>
      <c r="K30" s="216">
        <f t="shared" si="12"/>
        <v>0.11703081847235748</v>
      </c>
      <c r="L30" s="217">
        <f t="shared" si="13"/>
        <v>0.12602370080214831</v>
      </c>
      <c r="M30" s="53">
        <f t="shared" si="14"/>
        <v>0.16885393868206927</v>
      </c>
      <c r="O30" s="63">
        <f t="shared" si="15"/>
        <v>1.4037273189787829</v>
      </c>
      <c r="P30" s="237">
        <f t="shared" si="16"/>
        <v>1.40260471366265</v>
      </c>
      <c r="Q30" s="53">
        <f t="shared" si="17"/>
        <v>-7.9973175769603214E-4</v>
      </c>
    </row>
    <row r="31" spans="1:17" ht="20.100000000000001" customHeight="1" x14ac:dyDescent="0.25">
      <c r="A31" s="8"/>
      <c r="B31" t="s">
        <v>6</v>
      </c>
      <c r="C31" s="31">
        <v>21237.85</v>
      </c>
      <c r="D31" s="141">
        <v>25135.620000000003</v>
      </c>
      <c r="E31" s="214">
        <f t="shared" si="9"/>
        <v>0.23211178516076295</v>
      </c>
      <c r="F31" s="215">
        <f t="shared" si="10"/>
        <v>0.26151389662116986</v>
      </c>
      <c r="G31" s="52">
        <f t="shared" si="11"/>
        <v>0.18352940622520661</v>
      </c>
      <c r="I31" s="31">
        <v>2892.2419999999997</v>
      </c>
      <c r="J31" s="141">
        <v>3494.8719999999989</v>
      </c>
      <c r="K31" s="214">
        <f t="shared" si="12"/>
        <v>0.1078024074154694</v>
      </c>
      <c r="L31" s="215">
        <f t="shared" si="13"/>
        <v>0.12000983738981436</v>
      </c>
      <c r="M31" s="52">
        <f t="shared" si="14"/>
        <v>0.20836084947248509</v>
      </c>
      <c r="O31" s="27">
        <f t="shared" si="15"/>
        <v>1.3618337072726288</v>
      </c>
      <c r="P31" s="143">
        <f t="shared" si="16"/>
        <v>1.3904061248538921</v>
      </c>
      <c r="Q31" s="52">
        <f t="shared" si="17"/>
        <v>2.0980841808127905E-2</v>
      </c>
    </row>
    <row r="32" spans="1:17" ht="20.100000000000001" customHeight="1" x14ac:dyDescent="0.25">
      <c r="A32" s="8"/>
      <c r="B32" t="s">
        <v>39</v>
      </c>
      <c r="C32" s="31">
        <v>1129.97</v>
      </c>
      <c r="D32" s="141">
        <v>1030.02</v>
      </c>
      <c r="E32" s="218">
        <f t="shared" si="9"/>
        <v>1.2349618905779413E-2</v>
      </c>
      <c r="F32" s="219">
        <f t="shared" si="10"/>
        <v>1.0716447169305445E-2</v>
      </c>
      <c r="G32" s="52">
        <f t="shared" si="11"/>
        <v>-8.8453675761303432E-2</v>
      </c>
      <c r="I32" s="31">
        <v>247.59000000000003</v>
      </c>
      <c r="J32" s="141">
        <v>175.13300000000001</v>
      </c>
      <c r="K32" s="218">
        <f t="shared" si="12"/>
        <v>9.228411056888073E-3</v>
      </c>
      <c r="L32" s="219">
        <f t="shared" si="13"/>
        <v>6.0138634123339469E-3</v>
      </c>
      <c r="M32" s="52">
        <f t="shared" si="14"/>
        <v>-0.29264913768730566</v>
      </c>
      <c r="O32" s="27">
        <f t="shared" si="15"/>
        <v>2.1911201182332278</v>
      </c>
      <c r="P32" s="143">
        <f t="shared" si="16"/>
        <v>1.7002873730607173</v>
      </c>
      <c r="Q32" s="52">
        <f t="shared" si="17"/>
        <v>-0.22400996690600655</v>
      </c>
    </row>
    <row r="33" spans="1:17" ht="20.100000000000001" customHeight="1" x14ac:dyDescent="0.25">
      <c r="A33" s="23" t="s">
        <v>129</v>
      </c>
      <c r="B33" s="15"/>
      <c r="C33" s="78">
        <f>SUM(C34:C36)</f>
        <v>29450.530000000002</v>
      </c>
      <c r="D33" s="210">
        <f>SUM(D34:D36)</f>
        <v>32981.06</v>
      </c>
      <c r="E33" s="216">
        <f t="shared" si="9"/>
        <v>0.32186944969620768</v>
      </c>
      <c r="F33" s="217">
        <f t="shared" si="10"/>
        <v>0.34313876145870276</v>
      </c>
      <c r="G33" s="53">
        <f t="shared" si="11"/>
        <v>0.11988001574165201</v>
      </c>
      <c r="I33" s="78">
        <f>SUM(I34:I36)</f>
        <v>12949.734000000002</v>
      </c>
      <c r="J33" s="210">
        <f>SUM(J34:J36)</f>
        <v>15362.138000000001</v>
      </c>
      <c r="K33" s="216">
        <f t="shared" si="12"/>
        <v>0.48267485936168431</v>
      </c>
      <c r="L33" s="217">
        <f t="shared" si="13"/>
        <v>0.52751794152686815</v>
      </c>
      <c r="M33" s="53">
        <f t="shared" si="14"/>
        <v>0.18628984966023227</v>
      </c>
      <c r="O33" s="63">
        <f t="shared" si="15"/>
        <v>4.3971140757059386</v>
      </c>
      <c r="P33" s="237">
        <f t="shared" si="16"/>
        <v>4.6578666665049582</v>
      </c>
      <c r="Q33" s="53">
        <f t="shared" si="17"/>
        <v>5.9300847398906023E-2</v>
      </c>
    </row>
    <row r="34" spans="1:17" ht="20.100000000000001" customHeight="1" x14ac:dyDescent="0.25">
      <c r="A34" s="8"/>
      <c r="B34" s="3" t="s">
        <v>7</v>
      </c>
      <c r="C34" s="31">
        <v>27396.99</v>
      </c>
      <c r="D34" s="141">
        <v>29904.609999999997</v>
      </c>
      <c r="E34" s="214">
        <f t="shared" si="9"/>
        <v>0.29942598977446261</v>
      </c>
      <c r="F34" s="215">
        <f t="shared" si="10"/>
        <v>0.31113101996435338</v>
      </c>
      <c r="G34" s="52">
        <f t="shared" si="11"/>
        <v>9.1529032933909724E-2</v>
      </c>
      <c r="I34" s="31">
        <v>12359.551000000001</v>
      </c>
      <c r="J34" s="141">
        <v>14448.415000000001</v>
      </c>
      <c r="K34" s="214">
        <f t="shared" si="12"/>
        <v>0.46067699465476003</v>
      </c>
      <c r="L34" s="215">
        <f t="shared" si="13"/>
        <v>0.49614175703446511</v>
      </c>
      <c r="M34" s="52">
        <f t="shared" si="14"/>
        <v>0.16900808128062253</v>
      </c>
      <c r="O34" s="27">
        <f t="shared" si="15"/>
        <v>4.5112806187833048</v>
      </c>
      <c r="P34" s="143">
        <f t="shared" si="16"/>
        <v>4.8315008956813017</v>
      </c>
      <c r="Q34" s="52">
        <f t="shared" si="17"/>
        <v>7.0982123250040816E-2</v>
      </c>
    </row>
    <row r="35" spans="1:17" ht="20.100000000000001" customHeight="1" x14ac:dyDescent="0.25">
      <c r="A35" s="8"/>
      <c r="B35" s="3" t="s">
        <v>8</v>
      </c>
      <c r="C35" s="31">
        <v>872.58999999999992</v>
      </c>
      <c r="D35" s="141">
        <v>1478.0200000000004</v>
      </c>
      <c r="E35" s="214">
        <f t="shared" si="9"/>
        <v>9.5366726205067896E-3</v>
      </c>
      <c r="F35" s="215">
        <f t="shared" si="10"/>
        <v>1.5377490966366517E-2</v>
      </c>
      <c r="G35" s="52">
        <f t="shared" si="11"/>
        <v>0.69383100883576543</v>
      </c>
      <c r="I35" s="31">
        <v>367.87700000000001</v>
      </c>
      <c r="J35" s="141">
        <v>616.447</v>
      </c>
      <c r="K35" s="214">
        <f t="shared" si="12"/>
        <v>1.3711863057372323E-2</v>
      </c>
      <c r="L35" s="215">
        <f t="shared" si="13"/>
        <v>2.1168072601640036E-2</v>
      </c>
      <c r="M35" s="52">
        <f t="shared" si="14"/>
        <v>0.67568779782372912</v>
      </c>
      <c r="O35" s="27">
        <f t="shared" si="15"/>
        <v>4.2159204208161913</v>
      </c>
      <c r="P35" s="143">
        <f t="shared" si="16"/>
        <v>4.1707622359643288</v>
      </c>
      <c r="Q35" s="52">
        <f t="shared" si="17"/>
        <v>-1.0711346596793686E-2</v>
      </c>
    </row>
    <row r="36" spans="1:17" ht="20.100000000000001" customHeight="1" x14ac:dyDescent="0.25">
      <c r="A36" s="32"/>
      <c r="B36" s="33" t="s">
        <v>9</v>
      </c>
      <c r="C36" s="211">
        <v>1180.9499999999996</v>
      </c>
      <c r="D36" s="212">
        <v>1598.43</v>
      </c>
      <c r="E36" s="218">
        <f t="shared" si="9"/>
        <v>1.2906787301238256E-2</v>
      </c>
      <c r="F36" s="219">
        <f t="shared" si="10"/>
        <v>1.6630250527982858E-2</v>
      </c>
      <c r="G36" s="318">
        <f t="shared" si="11"/>
        <v>0.35351200304839375</v>
      </c>
      <c r="I36" s="211">
        <v>222.30599999999995</v>
      </c>
      <c r="J36" s="212">
        <v>297.27599999999995</v>
      </c>
      <c r="K36" s="218">
        <f t="shared" si="12"/>
        <v>8.2860016495519186E-3</v>
      </c>
      <c r="L36" s="219">
        <f t="shared" si="13"/>
        <v>1.020811189076294E-2</v>
      </c>
      <c r="M36" s="318">
        <f t="shared" si="14"/>
        <v>0.33723786132628003</v>
      </c>
      <c r="O36" s="27">
        <f t="shared" si="15"/>
        <v>1.8824336339387784</v>
      </c>
      <c r="P36" s="143">
        <f t="shared" si="16"/>
        <v>1.8597999286800169</v>
      </c>
      <c r="Q36" s="52">
        <f t="shared" si="17"/>
        <v>-1.2023640488936154E-2</v>
      </c>
    </row>
    <row r="37" spans="1:17" ht="20.100000000000001" customHeight="1" x14ac:dyDescent="0.25">
      <c r="A37" s="8" t="s">
        <v>130</v>
      </c>
      <c r="B37" s="3"/>
      <c r="C37" s="19">
        <v>240.45</v>
      </c>
      <c r="D37" s="140">
        <v>251.4</v>
      </c>
      <c r="E37" s="214">
        <f t="shared" si="9"/>
        <v>2.62791566669439E-3</v>
      </c>
      <c r="F37" s="215">
        <f t="shared" si="10"/>
        <v>2.6155946664757857E-3</v>
      </c>
      <c r="G37" s="52">
        <f t="shared" si="11"/>
        <v>4.5539613225202821E-2</v>
      </c>
      <c r="I37" s="19">
        <v>57.209000000000003</v>
      </c>
      <c r="J37" s="140">
        <v>61.538999999999994</v>
      </c>
      <c r="K37" s="214">
        <f t="shared" si="12"/>
        <v>2.1323485122723444E-3</v>
      </c>
      <c r="L37" s="215">
        <f t="shared" si="13"/>
        <v>2.1131776451703489E-3</v>
      </c>
      <c r="M37" s="52">
        <f t="shared" si="14"/>
        <v>7.568739184394048E-2</v>
      </c>
      <c r="O37" s="238">
        <f t="shared" ref="O37" si="18">(I37/C37)*10</f>
        <v>2.3792472447494282</v>
      </c>
      <c r="P37" s="239">
        <f t="shared" ref="P37" si="19">(J37/D37)*10</f>
        <v>2.4478520286396179</v>
      </c>
      <c r="Q37" s="54">
        <f t="shared" ref="Q37" si="20">(P37-O37)/O37</f>
        <v>2.8834659382957449E-2</v>
      </c>
    </row>
    <row r="38" spans="1:17" ht="20.100000000000001" customHeight="1" x14ac:dyDescent="0.25">
      <c r="A38" s="8" t="s">
        <v>10</v>
      </c>
      <c r="C38" s="19">
        <v>365.3599999999999</v>
      </c>
      <c r="D38" s="140">
        <v>2100.08</v>
      </c>
      <c r="E38" s="214">
        <f t="shared" si="9"/>
        <v>3.9930765979765527E-3</v>
      </c>
      <c r="F38" s="215">
        <f t="shared" si="10"/>
        <v>2.1849475127973222E-2</v>
      </c>
      <c r="G38" s="52">
        <f t="shared" si="11"/>
        <v>4.7479746003941328</v>
      </c>
      <c r="H38" s="52"/>
      <c r="I38" s="19">
        <v>113.47599999999998</v>
      </c>
      <c r="J38" s="140">
        <v>867.22099999999978</v>
      </c>
      <c r="K38" s="214">
        <f t="shared" si="12"/>
        <v>4.2295859004460225E-3</v>
      </c>
      <c r="L38" s="215">
        <f t="shared" si="13"/>
        <v>2.9779359928212592E-2</v>
      </c>
      <c r="M38" s="52">
        <f t="shared" si="14"/>
        <v>6.6423296556099958</v>
      </c>
      <c r="O38" s="27">
        <f t="shared" si="15"/>
        <v>3.105868184804029</v>
      </c>
      <c r="P38" s="143">
        <f t="shared" si="16"/>
        <v>4.129466496514417</v>
      </c>
      <c r="Q38" s="52">
        <f t="shared" si="17"/>
        <v>0.3295691416392077</v>
      </c>
    </row>
    <row r="39" spans="1:17" ht="20.100000000000001" customHeight="1" thickBot="1" x14ac:dyDescent="0.3">
      <c r="A39" s="8" t="s">
        <v>11</v>
      </c>
      <c r="B39" s="10"/>
      <c r="C39" s="21">
        <v>972.55</v>
      </c>
      <c r="D39" s="142">
        <v>390.96999999999997</v>
      </c>
      <c r="E39" s="220">
        <f t="shared" si="9"/>
        <v>1.0629151098538694E-2</v>
      </c>
      <c r="F39" s="221">
        <f t="shared" si="10"/>
        <v>4.06769708334144E-3</v>
      </c>
      <c r="G39" s="55">
        <f t="shared" si="11"/>
        <v>-0.59799496169862731</v>
      </c>
      <c r="I39" s="21">
        <v>234.91899999999998</v>
      </c>
      <c r="J39" s="142">
        <v>144.601</v>
      </c>
      <c r="K39" s="220">
        <f t="shared" si="12"/>
        <v>8.7561254375099519E-3</v>
      </c>
      <c r="L39" s="221">
        <f t="shared" si="13"/>
        <v>4.9654300633627073E-3</v>
      </c>
      <c r="M39" s="55">
        <f t="shared" si="14"/>
        <v>-0.38446443242138778</v>
      </c>
      <c r="O39" s="240">
        <f t="shared" si="15"/>
        <v>2.4154953472829161</v>
      </c>
      <c r="P39" s="241">
        <f t="shared" si="16"/>
        <v>3.6985190679591788</v>
      </c>
      <c r="Q39" s="55">
        <f t="shared" si="17"/>
        <v>0.53116381371608901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91498.37000000001</v>
      </c>
      <c r="D40" s="226">
        <f>D28+D29+D30+D33+D37+D38+D39</f>
        <v>96115.81</v>
      </c>
      <c r="E40" s="222">
        <f t="shared" si="9"/>
        <v>1</v>
      </c>
      <c r="F40" s="223">
        <f t="shared" si="10"/>
        <v>1</v>
      </c>
      <c r="G40" s="55">
        <f t="shared" si="11"/>
        <v>5.0464724125686471E-2</v>
      </c>
      <c r="H40" s="1"/>
      <c r="I40" s="213">
        <f>I28+I29+I30+I33+I37+I38+I39</f>
        <v>26829.103999999999</v>
      </c>
      <c r="J40" s="226">
        <f>J28+J29+J30+J33+J37+J38+J39</f>
        <v>29121.546000000002</v>
      </c>
      <c r="K40" s="222">
        <f>K28+K29+K30+K33+K37+K38+K39</f>
        <v>1</v>
      </c>
      <c r="L40" s="223">
        <f>L28+L29+L30+L33+L37+L38+L39</f>
        <v>1</v>
      </c>
      <c r="M40" s="55">
        <f t="shared" si="14"/>
        <v>8.5446088695321429E-2</v>
      </c>
      <c r="N40" s="1"/>
      <c r="O40" s="24">
        <f t="shared" si="15"/>
        <v>2.9321947483873205</v>
      </c>
      <c r="P40" s="242">
        <f t="shared" si="16"/>
        <v>3.0298393157171546</v>
      </c>
      <c r="Q40" s="55">
        <f t="shared" si="17"/>
        <v>3.3300846536041873E-2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47" t="s">
        <v>15</v>
      </c>
      <c r="B44" s="339"/>
      <c r="C44" s="360" t="s">
        <v>1</v>
      </c>
      <c r="D44" s="361"/>
      <c r="E44" s="362" t="s">
        <v>105</v>
      </c>
      <c r="F44" s="362"/>
      <c r="G44" s="130" t="s">
        <v>0</v>
      </c>
      <c r="I44" s="364">
        <v>1000</v>
      </c>
      <c r="J44" s="361"/>
      <c r="K44" s="362" t="s">
        <v>105</v>
      </c>
      <c r="L44" s="362"/>
      <c r="M44" s="130" t="s">
        <v>0</v>
      </c>
      <c r="O44" s="371" t="s">
        <v>22</v>
      </c>
      <c r="P44" s="362"/>
      <c r="Q44" s="130" t="s">
        <v>0</v>
      </c>
    </row>
    <row r="45" spans="1:17" ht="15" customHeight="1" x14ac:dyDescent="0.25">
      <c r="A45" s="363"/>
      <c r="B45" s="340"/>
      <c r="C45" s="365" t="str">
        <f>C5</f>
        <v>dez</v>
      </c>
      <c r="D45" s="366"/>
      <c r="E45" s="367" t="str">
        <f>C25</f>
        <v>dez</v>
      </c>
      <c r="F45" s="367"/>
      <c r="G45" s="131" t="str">
        <f>G25</f>
        <v>2024 /2023</v>
      </c>
      <c r="I45" s="368" t="str">
        <f>C5</f>
        <v>dez</v>
      </c>
      <c r="J45" s="366"/>
      <c r="K45" s="356" t="str">
        <f>C25</f>
        <v>dez</v>
      </c>
      <c r="L45" s="357"/>
      <c r="M45" s="131" t="str">
        <f>G45</f>
        <v>2024 /2023</v>
      </c>
      <c r="O45" s="368" t="str">
        <f>C5</f>
        <v>dez</v>
      </c>
      <c r="P45" s="366"/>
      <c r="Q45" s="131" t="str">
        <f>Q25</f>
        <v>2024 /2023</v>
      </c>
    </row>
    <row r="46" spans="1:17" ht="15.75" customHeight="1" x14ac:dyDescent="0.25">
      <c r="A46" s="363"/>
      <c r="B46" s="340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59205.499999999985</v>
      </c>
      <c r="D47" s="210">
        <f>D48+D49</f>
        <v>62621.649999999994</v>
      </c>
      <c r="E47" s="216">
        <f t="shared" ref="E47:E59" si="21">C47/$C$60</f>
        <v>0.53519797547628867</v>
      </c>
      <c r="F47" s="217">
        <f t="shared" ref="F47:F59" si="22">D47/$D$60</f>
        <v>0.52653172383558566</v>
      </c>
      <c r="G47" s="53">
        <f t="shared" ref="G47:G60" si="23">(D47-C47)/C47</f>
        <v>5.7699875856128395E-2</v>
      </c>
      <c r="H47"/>
      <c r="I47" s="78">
        <f>I48+I49</f>
        <v>20255.082999999991</v>
      </c>
      <c r="J47" s="210">
        <f>J48+J49</f>
        <v>20765.381000000001</v>
      </c>
      <c r="K47" s="216">
        <f t="shared" ref="K47:K59" si="24">I47/$I$60</f>
        <v>0.56357851945204651</v>
      </c>
      <c r="L47" s="217">
        <f t="shared" ref="L47:L59" si="25">J47/$J$60</f>
        <v>0.54986132574389468</v>
      </c>
      <c r="M47" s="53">
        <f t="shared" ref="M47:M60" si="26">(J47-I47)/I47</f>
        <v>2.5193577335625335E-2</v>
      </c>
      <c r="N47"/>
      <c r="O47" s="63">
        <f t="shared" ref="O47:O60" si="27">(I47/C47)*10</f>
        <v>3.4211488797493472</v>
      </c>
      <c r="P47" s="237">
        <f t="shared" ref="P47:P60" si="28">(J47/D47)*10</f>
        <v>3.3160066845891163</v>
      </c>
      <c r="Q47" s="53">
        <f t="shared" ref="Q47:Q60" si="29">(P47-O47)/O47</f>
        <v>-3.0733007786534636E-2</v>
      </c>
    </row>
    <row r="48" spans="1:17" ht="20.100000000000001" customHeight="1" x14ac:dyDescent="0.25">
      <c r="A48" s="8" t="s">
        <v>4</v>
      </c>
      <c r="C48" s="19">
        <v>27593.399999999994</v>
      </c>
      <c r="D48" s="140">
        <v>28681.710000000003</v>
      </c>
      <c r="E48" s="214">
        <f t="shared" si="21"/>
        <v>0.24943513383904239</v>
      </c>
      <c r="F48" s="215">
        <f t="shared" si="22"/>
        <v>0.24115988973226285</v>
      </c>
      <c r="G48" s="52">
        <f t="shared" si="23"/>
        <v>3.9440953271434792E-2</v>
      </c>
      <c r="I48" s="19">
        <v>11424.361999999992</v>
      </c>
      <c r="J48" s="140">
        <v>11556.053000000002</v>
      </c>
      <c r="K48" s="214">
        <f t="shared" si="24"/>
        <v>0.31787206310851546</v>
      </c>
      <c r="L48" s="215">
        <f t="shared" si="25"/>
        <v>0.3060009649207357</v>
      </c>
      <c r="M48" s="52">
        <f t="shared" si="26"/>
        <v>1.1527208258982857E-2</v>
      </c>
      <c r="O48" s="27">
        <f t="shared" si="27"/>
        <v>4.1402516543811183</v>
      </c>
      <c r="P48" s="143">
        <f t="shared" si="28"/>
        <v>4.0290669559102295</v>
      </c>
      <c r="Q48" s="52">
        <f t="shared" si="29"/>
        <v>-2.6854574975710904E-2</v>
      </c>
    </row>
    <row r="49" spans="1:17" ht="20.100000000000001" customHeight="1" x14ac:dyDescent="0.25">
      <c r="A49" s="8" t="s">
        <v>5</v>
      </c>
      <c r="C49" s="19">
        <v>31612.099999999988</v>
      </c>
      <c r="D49" s="140">
        <v>33939.939999999988</v>
      </c>
      <c r="E49" s="214">
        <f t="shared" si="21"/>
        <v>0.28576284163724625</v>
      </c>
      <c r="F49" s="215">
        <f t="shared" si="22"/>
        <v>0.28537183410332273</v>
      </c>
      <c r="G49" s="52">
        <f t="shared" si="23"/>
        <v>7.3637626098867245E-2</v>
      </c>
      <c r="I49" s="19">
        <v>8830.7210000000014</v>
      </c>
      <c r="J49" s="140">
        <v>9209.3279999999995</v>
      </c>
      <c r="K49" s="214">
        <f t="shared" si="24"/>
        <v>0.24570645634353105</v>
      </c>
      <c r="L49" s="215">
        <f t="shared" si="25"/>
        <v>0.24386036082315896</v>
      </c>
      <c r="M49" s="52">
        <f t="shared" si="26"/>
        <v>4.2873849145499909E-2</v>
      </c>
      <c r="O49" s="27">
        <f t="shared" si="27"/>
        <v>2.793462313481232</v>
      </c>
      <c r="P49" s="143">
        <f t="shared" si="28"/>
        <v>2.7134190573112393</v>
      </c>
      <c r="Q49" s="52">
        <f t="shared" si="29"/>
        <v>-2.8653780573199207E-2</v>
      </c>
    </row>
    <row r="50" spans="1:17" ht="20.100000000000001" customHeight="1" x14ac:dyDescent="0.25">
      <c r="A50" s="23" t="s">
        <v>38</v>
      </c>
      <c r="B50" s="15"/>
      <c r="C50" s="78">
        <f>C51+C52</f>
        <v>40111.979999999996</v>
      </c>
      <c r="D50" s="210">
        <f>D51+D52</f>
        <v>42254.010000000031</v>
      </c>
      <c r="E50" s="216">
        <f t="shared" si="21"/>
        <v>0.36259892220056217</v>
      </c>
      <c r="F50" s="217">
        <f t="shared" si="22"/>
        <v>0.35527771504369643</v>
      </c>
      <c r="G50" s="53">
        <f t="shared" si="23"/>
        <v>5.3401253191690749E-2</v>
      </c>
      <c r="I50" s="78">
        <f>I51+I52</f>
        <v>5394.9329999999991</v>
      </c>
      <c r="J50" s="210">
        <f>J51+J52</f>
        <v>6542.2859999999964</v>
      </c>
      <c r="K50" s="216">
        <f t="shared" si="24"/>
        <v>0.15010890612904368</v>
      </c>
      <c r="L50" s="217">
        <f t="shared" si="25"/>
        <v>0.17323785455011489</v>
      </c>
      <c r="M50" s="53">
        <f t="shared" si="26"/>
        <v>0.21267233531908505</v>
      </c>
      <c r="O50" s="63">
        <f t="shared" si="27"/>
        <v>1.3449680120502652</v>
      </c>
      <c r="P50" s="237">
        <f t="shared" si="28"/>
        <v>1.5483231059016629</v>
      </c>
      <c r="Q50" s="53">
        <f t="shared" si="29"/>
        <v>0.15119697422498832</v>
      </c>
    </row>
    <row r="51" spans="1:17" ht="20.100000000000001" customHeight="1" x14ac:dyDescent="0.25">
      <c r="A51" s="8"/>
      <c r="B51" t="s">
        <v>6</v>
      </c>
      <c r="C51" s="31">
        <v>39379.369999999995</v>
      </c>
      <c r="D51" s="141">
        <v>41793.460000000028</v>
      </c>
      <c r="E51" s="214">
        <f t="shared" si="21"/>
        <v>0.35597637211967975</v>
      </c>
      <c r="F51" s="215">
        <f t="shared" si="22"/>
        <v>0.35140534525764827</v>
      </c>
      <c r="G51" s="52">
        <f t="shared" si="23"/>
        <v>6.130341851583794E-2</v>
      </c>
      <c r="I51" s="31">
        <v>5197.0639999999994</v>
      </c>
      <c r="J51" s="141">
        <v>6375.8629999999966</v>
      </c>
      <c r="K51" s="214">
        <f t="shared" si="24"/>
        <v>0.14460338842440346</v>
      </c>
      <c r="L51" s="215">
        <f t="shared" si="25"/>
        <v>0.16883102130134012</v>
      </c>
      <c r="M51" s="52">
        <f t="shared" si="26"/>
        <v>0.22682018154865852</v>
      </c>
      <c r="O51" s="27">
        <f t="shared" si="27"/>
        <v>1.3197427993388415</v>
      </c>
      <c r="P51" s="143">
        <f t="shared" si="28"/>
        <v>1.5255647653963067</v>
      </c>
      <c r="Q51" s="52">
        <f t="shared" si="29"/>
        <v>0.15595611975346779</v>
      </c>
    </row>
    <row r="52" spans="1:17" ht="20.100000000000001" customHeight="1" x14ac:dyDescent="0.25">
      <c r="A52" s="8"/>
      <c r="B52" t="s">
        <v>39</v>
      </c>
      <c r="C52" s="31">
        <v>732.60999999999979</v>
      </c>
      <c r="D52" s="141">
        <v>460.5499999999999</v>
      </c>
      <c r="E52" s="218">
        <f t="shared" si="21"/>
        <v>6.622550080882415E-3</v>
      </c>
      <c r="F52" s="219">
        <f t="shared" si="22"/>
        <v>3.8723697860480986E-3</v>
      </c>
      <c r="G52" s="52">
        <f t="shared" si="23"/>
        <v>-0.37135720233139047</v>
      </c>
      <c r="I52" s="31">
        <v>197.869</v>
      </c>
      <c r="J52" s="141">
        <v>166.42299999999997</v>
      </c>
      <c r="K52" s="218">
        <f t="shared" si="24"/>
        <v>5.5055177046402148E-3</v>
      </c>
      <c r="L52" s="219">
        <f t="shared" si="25"/>
        <v>4.4068332487747835E-3</v>
      </c>
      <c r="M52" s="52">
        <f t="shared" si="26"/>
        <v>-0.15892332806048459</v>
      </c>
      <c r="O52" s="27">
        <f t="shared" si="27"/>
        <v>2.700877683897299</v>
      </c>
      <c r="P52" s="143">
        <f t="shared" si="28"/>
        <v>3.6135707306481386</v>
      </c>
      <c r="Q52" s="52">
        <f t="shared" si="29"/>
        <v>0.33792461324418305</v>
      </c>
    </row>
    <row r="53" spans="1:17" ht="20.100000000000001" customHeight="1" x14ac:dyDescent="0.25">
      <c r="A53" s="23" t="s">
        <v>129</v>
      </c>
      <c r="B53" s="15"/>
      <c r="C53" s="78">
        <f>SUM(C54:C56)</f>
        <v>9618.5199999999986</v>
      </c>
      <c r="D53" s="210">
        <f>SUM(D54:D56)</f>
        <v>11629.75</v>
      </c>
      <c r="E53" s="216">
        <f t="shared" si="21"/>
        <v>8.6948213106522065E-2</v>
      </c>
      <c r="F53" s="217">
        <f t="shared" si="22"/>
        <v>9.7784589120166951E-2</v>
      </c>
      <c r="G53" s="53">
        <f t="shared" si="23"/>
        <v>0.20909973675783819</v>
      </c>
      <c r="I53" s="78">
        <f>SUM(I54:I56)</f>
        <v>9237.6020000000008</v>
      </c>
      <c r="J53" s="210">
        <f>SUM(J54:J56)</f>
        <v>9550.9580000000024</v>
      </c>
      <c r="K53" s="216">
        <f t="shared" si="24"/>
        <v>0.25702753518449006</v>
      </c>
      <c r="L53" s="217">
        <f t="shared" si="25"/>
        <v>0.25290662511823203</v>
      </c>
      <c r="M53" s="53">
        <f t="shared" si="26"/>
        <v>3.3921790525290173E-2</v>
      </c>
      <c r="O53" s="63">
        <f t="shared" si="27"/>
        <v>9.6039744160224263</v>
      </c>
      <c r="P53" s="237">
        <f t="shared" si="28"/>
        <v>8.212522195232058</v>
      </c>
      <c r="Q53" s="53">
        <f t="shared" si="29"/>
        <v>-0.14488295787929129</v>
      </c>
    </row>
    <row r="54" spans="1:17" ht="20.100000000000001" customHeight="1" x14ac:dyDescent="0.25">
      <c r="A54" s="8"/>
      <c r="B54" s="3" t="s">
        <v>7</v>
      </c>
      <c r="C54" s="31">
        <v>9090.6899999999987</v>
      </c>
      <c r="D54" s="141">
        <v>10250.949999999999</v>
      </c>
      <c r="E54" s="214">
        <f t="shared" si="21"/>
        <v>8.2176805933275504E-2</v>
      </c>
      <c r="F54" s="215">
        <f t="shared" si="22"/>
        <v>8.619144296664806E-2</v>
      </c>
      <c r="G54" s="52">
        <f t="shared" si="23"/>
        <v>0.12763167592338981</v>
      </c>
      <c r="I54" s="31">
        <v>8513.4349999999995</v>
      </c>
      <c r="J54" s="141">
        <v>8557.1560000000027</v>
      </c>
      <c r="K54" s="214">
        <f t="shared" si="24"/>
        <v>0.23687827360427183</v>
      </c>
      <c r="L54" s="215">
        <f t="shared" si="25"/>
        <v>0.22659103354555951</v>
      </c>
      <c r="M54" s="52">
        <f t="shared" si="26"/>
        <v>5.1355299006808873E-3</v>
      </c>
      <c r="O54" s="27">
        <f t="shared" si="27"/>
        <v>9.3650041966011379</v>
      </c>
      <c r="P54" s="143">
        <f t="shared" si="28"/>
        <v>8.3476711914505515</v>
      </c>
      <c r="Q54" s="52">
        <f t="shared" si="29"/>
        <v>-0.1086313453569844</v>
      </c>
    </row>
    <row r="55" spans="1:17" ht="20.100000000000001" customHeight="1" x14ac:dyDescent="0.25">
      <c r="A55" s="8"/>
      <c r="B55" s="3" t="s">
        <v>8</v>
      </c>
      <c r="C55" s="31">
        <v>305.42999999999995</v>
      </c>
      <c r="D55" s="141">
        <v>1116.69</v>
      </c>
      <c r="E55" s="214">
        <f t="shared" si="21"/>
        <v>2.760985341728773E-3</v>
      </c>
      <c r="F55" s="215">
        <f t="shared" si="22"/>
        <v>9.389288060757903E-3</v>
      </c>
      <c r="G55" s="52">
        <f t="shared" si="23"/>
        <v>2.6561241528337107</v>
      </c>
      <c r="I55" s="31">
        <v>515.00400000000013</v>
      </c>
      <c r="J55" s="141">
        <v>859.50999999999988</v>
      </c>
      <c r="K55" s="214">
        <f t="shared" si="24"/>
        <v>1.4329499011773092E-2</v>
      </c>
      <c r="L55" s="215">
        <f t="shared" si="25"/>
        <v>2.2759577976928756E-2</v>
      </c>
      <c r="M55" s="52">
        <f t="shared" si="26"/>
        <v>0.66893849368160185</v>
      </c>
      <c r="O55" s="27">
        <f t="shared" si="27"/>
        <v>16.861604950397805</v>
      </c>
      <c r="P55" s="143">
        <f t="shared" si="28"/>
        <v>7.6969436459536658</v>
      </c>
      <c r="Q55" s="52">
        <f t="shared" si="29"/>
        <v>-0.54352247792568065</v>
      </c>
    </row>
    <row r="56" spans="1:17" ht="20.100000000000001" customHeight="1" x14ac:dyDescent="0.25">
      <c r="A56" s="32"/>
      <c r="B56" s="33" t="s">
        <v>9</v>
      </c>
      <c r="C56" s="211">
        <v>222.39999999999998</v>
      </c>
      <c r="D56" s="212">
        <v>262.10999999999996</v>
      </c>
      <c r="E56" s="218">
        <f t="shared" si="21"/>
        <v>2.0104218315177918E-3</v>
      </c>
      <c r="F56" s="219">
        <f t="shared" si="22"/>
        <v>2.2038580927609755E-3</v>
      </c>
      <c r="G56" s="52">
        <f t="shared" si="23"/>
        <v>0.17855215827338122</v>
      </c>
      <c r="I56" s="211">
        <v>209.16299999999995</v>
      </c>
      <c r="J56" s="212">
        <v>134.29200000000003</v>
      </c>
      <c r="K56" s="218">
        <f t="shared" si="24"/>
        <v>5.819762568445087E-3</v>
      </c>
      <c r="L56" s="219">
        <f t="shared" si="25"/>
        <v>3.5560135957437584E-3</v>
      </c>
      <c r="M56" s="52">
        <f t="shared" si="26"/>
        <v>-0.35795527889731904</v>
      </c>
      <c r="O56" s="27">
        <f t="shared" si="27"/>
        <v>9.4048111510791355</v>
      </c>
      <c r="P56" s="143">
        <f t="shared" si="28"/>
        <v>5.1234977681126264</v>
      </c>
      <c r="Q56" s="52">
        <f t="shared" si="29"/>
        <v>-0.45522587473489656</v>
      </c>
    </row>
    <row r="57" spans="1:17" ht="20.100000000000001" customHeight="1" x14ac:dyDescent="0.25">
      <c r="A57" s="8" t="s">
        <v>130</v>
      </c>
      <c r="B57" s="3"/>
      <c r="C57" s="19">
        <v>118.08</v>
      </c>
      <c r="D57" s="140">
        <v>17.819999999999997</v>
      </c>
      <c r="E57" s="214">
        <f t="shared" si="21"/>
        <v>1.0674038213382233E-3</v>
      </c>
      <c r="F57" s="215">
        <f t="shared" si="22"/>
        <v>1.4983308997367739E-4</v>
      </c>
      <c r="G57" s="54">
        <f t="shared" si="23"/>
        <v>-0.84908536585365857</v>
      </c>
      <c r="I57" s="19">
        <v>222.369</v>
      </c>
      <c r="J57" s="140">
        <v>6.2779999999999996</v>
      </c>
      <c r="K57" s="214">
        <f t="shared" si="24"/>
        <v>6.187207023147334E-3</v>
      </c>
      <c r="L57" s="215">
        <f t="shared" si="25"/>
        <v>1.6623963716438288E-4</v>
      </c>
      <c r="M57" s="54">
        <f t="shared" si="26"/>
        <v>-0.97176764746884692</v>
      </c>
      <c r="O57" s="238">
        <f t="shared" si="27"/>
        <v>18.832063008130081</v>
      </c>
      <c r="P57" s="239">
        <f t="shared" si="28"/>
        <v>3.5230078563411897</v>
      </c>
      <c r="Q57" s="54">
        <f t="shared" si="29"/>
        <v>-0.81292501757134872</v>
      </c>
    </row>
    <row r="58" spans="1:17" ht="20.100000000000001" customHeight="1" x14ac:dyDescent="0.25">
      <c r="A58" s="8" t="s">
        <v>10</v>
      </c>
      <c r="C58" s="19">
        <v>467.93999999999994</v>
      </c>
      <c r="D58" s="140">
        <v>904.13000000000011</v>
      </c>
      <c r="E58" s="214">
        <f t="shared" si="21"/>
        <v>4.2300215460451228E-3</v>
      </c>
      <c r="F58" s="215">
        <f t="shared" si="22"/>
        <v>7.6020534028002794E-3</v>
      </c>
      <c r="G58" s="52">
        <f t="shared" si="23"/>
        <v>0.93214942086592345</v>
      </c>
      <c r="I58" s="19">
        <v>608.18299999999999</v>
      </c>
      <c r="J58" s="140">
        <v>663.33500000000004</v>
      </c>
      <c r="K58" s="214">
        <f t="shared" si="24"/>
        <v>1.6922116522351656E-2</v>
      </c>
      <c r="L58" s="215">
        <f t="shared" si="25"/>
        <v>1.7564920311952205E-2</v>
      </c>
      <c r="M58" s="52">
        <f t="shared" si="26"/>
        <v>9.0683231856201252E-2</v>
      </c>
      <c r="O58" s="27">
        <f t="shared" si="27"/>
        <v>12.997029533700903</v>
      </c>
      <c r="P58" s="143">
        <f t="shared" si="28"/>
        <v>7.3367214891663801</v>
      </c>
      <c r="Q58" s="52">
        <f t="shared" si="29"/>
        <v>-0.43550782352671558</v>
      </c>
    </row>
    <row r="59" spans="1:17" ht="20.100000000000001" customHeight="1" thickBot="1" x14ac:dyDescent="0.3">
      <c r="A59" s="8" t="s">
        <v>11</v>
      </c>
      <c r="B59" s="10"/>
      <c r="C59" s="21">
        <v>1101.53</v>
      </c>
      <c r="D59" s="142">
        <v>1504.9799999999998</v>
      </c>
      <c r="E59" s="220">
        <f t="shared" si="21"/>
        <v>9.9574638492436751E-3</v>
      </c>
      <c r="F59" s="221">
        <f t="shared" si="22"/>
        <v>1.2654085507776937E-2</v>
      </c>
      <c r="G59" s="55">
        <f t="shared" si="23"/>
        <v>0.3662632883353153</v>
      </c>
      <c r="I59" s="21">
        <v>221.95599999999999</v>
      </c>
      <c r="J59" s="142">
        <v>236.52199999999999</v>
      </c>
      <c r="K59" s="220">
        <f t="shared" si="24"/>
        <v>6.1757156889210713E-3</v>
      </c>
      <c r="L59" s="221">
        <f t="shared" si="25"/>
        <v>6.2630346386419516E-3</v>
      </c>
      <c r="M59" s="55">
        <f t="shared" si="26"/>
        <v>6.5625619492151607E-2</v>
      </c>
      <c r="O59" s="240">
        <f t="shared" si="27"/>
        <v>2.0149791653427505</v>
      </c>
      <c r="P59" s="241">
        <f t="shared" si="28"/>
        <v>1.571595635822403</v>
      </c>
      <c r="Q59" s="55">
        <f t="shared" si="29"/>
        <v>-0.2200437290600607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110623.54999999999</v>
      </c>
      <c r="D60" s="226">
        <f>D48+D49+D50+D53+D57+D58+D59</f>
        <v>118932.34000000004</v>
      </c>
      <c r="E60" s="222">
        <f>E48+E49+E50+E53+E57+E58+E59</f>
        <v>0.99999999999999989</v>
      </c>
      <c r="F60" s="223">
        <f>F48+F49+F50+F53+F57+F58+F59</f>
        <v>0.99999999999999978</v>
      </c>
      <c r="G60" s="55">
        <f t="shared" si="23"/>
        <v>7.5108690690183527E-2</v>
      </c>
      <c r="H60" s="1"/>
      <c r="I60" s="213">
        <f>I48+I49+I50+I53+I57+I58+I59</f>
        <v>35940.125999999982</v>
      </c>
      <c r="J60" s="226">
        <f>J48+J49+J50+J53+J57+J58+J59</f>
        <v>37764.759999999995</v>
      </c>
      <c r="K60" s="222">
        <f>K48+K49+K50+K53+K57+K58+K59</f>
        <v>1.0000000000000004</v>
      </c>
      <c r="L60" s="223">
        <f>L48+L49+L50+L53+L57+L58+L59</f>
        <v>1</v>
      </c>
      <c r="M60" s="55">
        <f t="shared" si="26"/>
        <v>5.0768714611629732E-2</v>
      </c>
      <c r="N60" s="1"/>
      <c r="O60" s="24">
        <f t="shared" si="27"/>
        <v>3.2488675331789647</v>
      </c>
      <c r="P60" s="242">
        <f t="shared" si="28"/>
        <v>3.1753146368767302</v>
      </c>
      <c r="Q60" s="55">
        <f t="shared" si="29"/>
        <v>-2.2639549181700299E-2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K4:L4"/>
    <mergeCell ref="O4:P4"/>
    <mergeCell ref="K24:L24"/>
    <mergeCell ref="I5:J5"/>
    <mergeCell ref="K5:L5"/>
    <mergeCell ref="O5:P5"/>
    <mergeCell ref="O24:P24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H38 G28:G40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5" max="5" width="10.7109375" customWidth="1"/>
    <col min="6" max="6" width="10.5703125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47" t="s">
        <v>16</v>
      </c>
      <c r="B4" s="339"/>
      <c r="C4" s="339"/>
      <c r="D4" s="339"/>
      <c r="E4" s="360" t="s">
        <v>1</v>
      </c>
      <c r="F4" s="361"/>
      <c r="G4" s="362" t="s">
        <v>104</v>
      </c>
      <c r="H4" s="362"/>
      <c r="I4" s="130" t="s">
        <v>0</v>
      </c>
      <c r="K4" s="364" t="s">
        <v>19</v>
      </c>
      <c r="L4" s="362"/>
      <c r="M4" s="358" t="s">
        <v>104</v>
      </c>
      <c r="N4" s="359"/>
      <c r="O4" s="130" t="s">
        <v>0</v>
      </c>
      <c r="Q4" s="371" t="s">
        <v>22</v>
      </c>
      <c r="R4" s="362"/>
      <c r="S4" s="130" t="s">
        <v>0</v>
      </c>
    </row>
    <row r="5" spans="1:19" x14ac:dyDescent="0.25">
      <c r="A5" s="363"/>
      <c r="B5" s="340"/>
      <c r="C5" s="340"/>
      <c r="D5" s="340"/>
      <c r="E5" s="365" t="s">
        <v>206</v>
      </c>
      <c r="F5" s="366"/>
      <c r="G5" s="367" t="str">
        <f>E5</f>
        <v>jan-dez</v>
      </c>
      <c r="H5" s="367"/>
      <c r="I5" s="131" t="s">
        <v>147</v>
      </c>
      <c r="K5" s="368" t="str">
        <f>E5</f>
        <v>jan-dez</v>
      </c>
      <c r="L5" s="367"/>
      <c r="M5" s="369" t="str">
        <f>E5</f>
        <v>jan-dez</v>
      </c>
      <c r="N5" s="357"/>
      <c r="O5" s="131" t="str">
        <f>I5</f>
        <v>2024 /2023</v>
      </c>
      <c r="Q5" s="368" t="str">
        <f>E5</f>
        <v>jan-dez</v>
      </c>
      <c r="R5" s="366"/>
      <c r="S5" s="131" t="str">
        <f>O5</f>
        <v>2024 /2023</v>
      </c>
    </row>
    <row r="6" spans="1:19" ht="19.5" customHeight="1" thickBot="1" x14ac:dyDescent="0.3">
      <c r="A6" s="348"/>
      <c r="B6" s="372"/>
      <c r="C6" s="372"/>
      <c r="D6" s="37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1412752.040000004</v>
      </c>
      <c r="F7" s="145">
        <v>1550311.9800000037</v>
      </c>
      <c r="G7" s="243">
        <f>E7/E15</f>
        <v>0.4428756697828477</v>
      </c>
      <c r="H7" s="244">
        <f>F7/F15</f>
        <v>0.44710231574369058</v>
      </c>
      <c r="I7" s="164">
        <f t="shared" ref="I7:I11" si="0">(F7-E7)/E7</f>
        <v>9.7370193852276674E-2</v>
      </c>
      <c r="J7" s="1"/>
      <c r="K7" s="17">
        <v>404411.64600000117</v>
      </c>
      <c r="L7" s="145">
        <v>416101.27799999982</v>
      </c>
      <c r="M7" s="243">
        <f>K7/K15</f>
        <v>0.43737564218771141</v>
      </c>
      <c r="N7" s="244">
        <f>L7/L15</f>
        <v>0.43082280115372618</v>
      </c>
      <c r="O7" s="164">
        <f t="shared" ref="O7:O18" si="1">(L7-K7)/K7</f>
        <v>2.8905280339030125E-2</v>
      </c>
      <c r="P7" s="1"/>
      <c r="Q7" s="187">
        <f t="shared" ref="Q7:Q18" si="2">(K7/E7)*10</f>
        <v>2.8625805134211664</v>
      </c>
      <c r="R7" s="188">
        <f t="shared" ref="R7:R18" si="3">(L7/F7)*10</f>
        <v>2.6839841487904832</v>
      </c>
      <c r="S7" s="55">
        <f>(R7-Q7)/Q7</f>
        <v>-6.2389988261757796E-2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1083888.2400000039</v>
      </c>
      <c r="F8" s="181">
        <v>1099047.7400000035</v>
      </c>
      <c r="G8" s="245">
        <f>E8/E7</f>
        <v>0.76721760741538259</v>
      </c>
      <c r="H8" s="246">
        <f>F8/F7</f>
        <v>0.7089203684022366</v>
      </c>
      <c r="I8" s="206">
        <f t="shared" si="0"/>
        <v>1.39862205719655E-2</v>
      </c>
      <c r="K8" s="180">
        <v>367337.3170000012</v>
      </c>
      <c r="L8" s="181">
        <v>373231.69999999984</v>
      </c>
      <c r="M8" s="250">
        <f>K8/K7</f>
        <v>0.90832526865460284</v>
      </c>
      <c r="N8" s="246">
        <f>L8/L7</f>
        <v>0.89697321237258976</v>
      </c>
      <c r="O8" s="207">
        <f t="shared" si="1"/>
        <v>1.6046240681827091E-2</v>
      </c>
      <c r="Q8" s="189">
        <f t="shared" si="2"/>
        <v>3.3890700484027754</v>
      </c>
      <c r="R8" s="190">
        <f t="shared" si="3"/>
        <v>3.395955302178217</v>
      </c>
      <c r="S8" s="182">
        <f t="shared" ref="S8:S18" si="4">(R8-Q8)/Q8</f>
        <v>2.0316056254684116E-3</v>
      </c>
    </row>
    <row r="9" spans="1:19" ht="24" customHeight="1" x14ac:dyDescent="0.25">
      <c r="A9" s="8"/>
      <c r="B9" t="s">
        <v>37</v>
      </c>
      <c r="E9" s="19">
        <v>180625.31000000014</v>
      </c>
      <c r="F9" s="140">
        <v>163784.51999999999</v>
      </c>
      <c r="G9" s="247">
        <f>E9/E7</f>
        <v>0.12785351207137499</v>
      </c>
      <c r="H9" s="215">
        <f>F9/F7</f>
        <v>0.1056461680699904</v>
      </c>
      <c r="I9" s="182">
        <f t="shared" ref="I9:I10" si="5">(F9-E9)/E9</f>
        <v>-9.3236047594881036E-2</v>
      </c>
      <c r="K9" s="19">
        <v>26066.479000000003</v>
      </c>
      <c r="L9" s="140">
        <v>23913.999999999982</v>
      </c>
      <c r="M9" s="247">
        <f>K9/K7</f>
        <v>6.4455312446664623E-2</v>
      </c>
      <c r="N9" s="215">
        <f>L9/L7</f>
        <v>5.7471585078861478E-2</v>
      </c>
      <c r="O9" s="182">
        <f t="shared" si="1"/>
        <v>-8.2576515224784333E-2</v>
      </c>
      <c r="Q9" s="189">
        <f t="shared" si="2"/>
        <v>1.4431243882709452</v>
      </c>
      <c r="R9" s="190">
        <f t="shared" si="3"/>
        <v>1.4600891463979615</v>
      </c>
      <c r="S9" s="182">
        <f t="shared" si="4"/>
        <v>1.1755575794365369E-2</v>
      </c>
    </row>
    <row r="10" spans="1:19" ht="24" customHeight="1" thickBot="1" x14ac:dyDescent="0.3">
      <c r="A10" s="8"/>
      <c r="B10" t="s">
        <v>36</v>
      </c>
      <c r="E10" s="19">
        <v>148238.48999999996</v>
      </c>
      <c r="F10" s="140">
        <v>287479.72000000009</v>
      </c>
      <c r="G10" s="247">
        <f>E10/E7</f>
        <v>0.10492888051324246</v>
      </c>
      <c r="H10" s="215">
        <f>F10/F7</f>
        <v>0.1854334635277729</v>
      </c>
      <c r="I10" s="186">
        <f t="shared" si="5"/>
        <v>0.93930550695706738</v>
      </c>
      <c r="K10" s="19">
        <v>11007.849999999991</v>
      </c>
      <c r="L10" s="140">
        <v>18955.577999999987</v>
      </c>
      <c r="M10" s="247">
        <f>K10/K7</f>
        <v>2.7219418898732604E-2</v>
      </c>
      <c r="N10" s="215">
        <f>L10/L7</f>
        <v>4.5555202548548758E-2</v>
      </c>
      <c r="O10" s="209">
        <f t="shared" si="1"/>
        <v>0.72200547790894698</v>
      </c>
      <c r="Q10" s="189">
        <f t="shared" si="2"/>
        <v>0.74257704594805274</v>
      </c>
      <c r="R10" s="190">
        <f t="shared" si="3"/>
        <v>0.65937096362832071</v>
      </c>
      <c r="S10" s="182">
        <f t="shared" si="4"/>
        <v>-0.11205043675098024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1777199.7600000035</v>
      </c>
      <c r="F11" s="145">
        <v>1917153.8</v>
      </c>
      <c r="G11" s="243">
        <f>E11/E15</f>
        <v>0.55712433021715224</v>
      </c>
      <c r="H11" s="244">
        <f>F11/F15</f>
        <v>0.55289768425630959</v>
      </c>
      <c r="I11" s="164">
        <f t="shared" si="0"/>
        <v>7.8749751800549578E-2</v>
      </c>
      <c r="J11" s="1"/>
      <c r="K11" s="17">
        <v>520220.6540000001</v>
      </c>
      <c r="L11" s="145">
        <v>549728.0069999987</v>
      </c>
      <c r="M11" s="243">
        <f>K11/K15</f>
        <v>0.56262435781228859</v>
      </c>
      <c r="N11" s="244">
        <f>L11/L15</f>
        <v>0.56917719884627394</v>
      </c>
      <c r="O11" s="164">
        <f t="shared" si="1"/>
        <v>5.6720840999132265E-2</v>
      </c>
      <c r="Q11" s="191">
        <f t="shared" si="2"/>
        <v>2.9271929116173134</v>
      </c>
      <c r="R11" s="192">
        <f t="shared" si="3"/>
        <v>2.8674173506580365</v>
      </c>
      <c r="S11" s="57">
        <f t="shared" si="4"/>
        <v>-2.0420779485370556E-2</v>
      </c>
    </row>
    <row r="12" spans="1:19" s="3" customFormat="1" ht="24" customHeight="1" x14ac:dyDescent="0.25">
      <c r="A12" s="46"/>
      <c r="B12" s="3" t="s">
        <v>33</v>
      </c>
      <c r="E12" s="31">
        <v>1333154.6800000037</v>
      </c>
      <c r="F12" s="141">
        <v>1450723.4400000002</v>
      </c>
      <c r="G12" s="247">
        <f>E12/E11</f>
        <v>0.75014340537610757</v>
      </c>
      <c r="H12" s="215">
        <f>F12/F11</f>
        <v>0.75670686410240018</v>
      </c>
      <c r="I12" s="206">
        <f t="shared" ref="I12:I18" si="6">(F12-E12)/E12</f>
        <v>8.8188386361885779E-2</v>
      </c>
      <c r="K12" s="31">
        <v>473022.93200000003</v>
      </c>
      <c r="L12" s="141">
        <v>503140.03199999867</v>
      </c>
      <c r="M12" s="247">
        <f>K12/K11</f>
        <v>0.90927364833154034</v>
      </c>
      <c r="N12" s="215">
        <f>L12/L11</f>
        <v>0.91525268058609188</v>
      </c>
      <c r="O12" s="206">
        <f t="shared" si="1"/>
        <v>6.3669429033091016E-2</v>
      </c>
      <c r="Q12" s="189">
        <f t="shared" si="2"/>
        <v>3.5481474062709566</v>
      </c>
      <c r="R12" s="190">
        <f t="shared" si="3"/>
        <v>3.4682008860351674</v>
      </c>
      <c r="S12" s="182">
        <f t="shared" si="4"/>
        <v>-2.253190498638602E-2</v>
      </c>
    </row>
    <row r="13" spans="1:19" ht="24" customHeight="1" x14ac:dyDescent="0.25">
      <c r="A13" s="8"/>
      <c r="B13" s="3" t="s">
        <v>37</v>
      </c>
      <c r="D13" s="3"/>
      <c r="E13" s="19">
        <v>146423.52000000005</v>
      </c>
      <c r="F13" s="140">
        <v>151408.5199999997</v>
      </c>
      <c r="G13" s="247">
        <f>E13/E11</f>
        <v>8.2390017878462785E-2</v>
      </c>
      <c r="H13" s="215">
        <f>F13/F11</f>
        <v>7.8975677381751888E-2</v>
      </c>
      <c r="I13" s="182">
        <f t="shared" ref="I13:I14" si="7">(F13-E13)/E13</f>
        <v>3.4045076911138658E-2</v>
      </c>
      <c r="K13" s="19">
        <v>18651.226000000002</v>
      </c>
      <c r="L13" s="140">
        <v>19031.073000000004</v>
      </c>
      <c r="M13" s="247">
        <f>K13/K11</f>
        <v>3.5852528838656986E-2</v>
      </c>
      <c r="N13" s="215">
        <f>L13/L11</f>
        <v>3.461907117277372E-2</v>
      </c>
      <c r="O13" s="182">
        <f t="shared" si="1"/>
        <v>2.0365792575780355E-2</v>
      </c>
      <c r="Q13" s="189">
        <f t="shared" si="2"/>
        <v>1.2737862059319429</v>
      </c>
      <c r="R13" s="190">
        <f t="shared" si="3"/>
        <v>1.2569354089188667</v>
      </c>
      <c r="S13" s="182">
        <f t="shared" si="4"/>
        <v>-1.3228905239044924E-2</v>
      </c>
    </row>
    <row r="14" spans="1:19" ht="24" customHeight="1" thickBot="1" x14ac:dyDescent="0.3">
      <c r="A14" s="8"/>
      <c r="B14" t="s">
        <v>36</v>
      </c>
      <c r="E14" s="19">
        <v>297621.55999999994</v>
      </c>
      <c r="F14" s="140">
        <v>315021.84000000003</v>
      </c>
      <c r="G14" s="247">
        <f>E14/E11</f>
        <v>0.16746657674542975</v>
      </c>
      <c r="H14" s="215">
        <f>F14/F11</f>
        <v>0.16431745851584784</v>
      </c>
      <c r="I14" s="186">
        <f t="shared" si="7"/>
        <v>5.8464447266522258E-2</v>
      </c>
      <c r="K14" s="19">
        <v>28546.496000000025</v>
      </c>
      <c r="L14" s="140">
        <v>27556.901999999973</v>
      </c>
      <c r="M14" s="247">
        <f>K14/K11</f>
        <v>5.4873822829802563E-2</v>
      </c>
      <c r="N14" s="215">
        <f>L14/L11</f>
        <v>5.0128248241134342E-2</v>
      </c>
      <c r="O14" s="209">
        <f t="shared" si="1"/>
        <v>-3.4666040973997336E-2</v>
      </c>
      <c r="Q14" s="189">
        <f t="shared" si="2"/>
        <v>0.95915416880416959</v>
      </c>
      <c r="R14" s="190">
        <f t="shared" si="3"/>
        <v>0.87476163557421827</v>
      </c>
      <c r="S14" s="182">
        <f t="shared" si="4"/>
        <v>-8.7986411334862E-2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3189951.8000000077</v>
      </c>
      <c r="F15" s="145">
        <v>3467465.7800000031</v>
      </c>
      <c r="G15" s="243">
        <f>G7+G11</f>
        <v>1</v>
      </c>
      <c r="H15" s="244">
        <f>H7+H11</f>
        <v>1.0000000000000002</v>
      </c>
      <c r="I15" s="164">
        <f t="shared" si="6"/>
        <v>8.699629254586061E-2</v>
      </c>
      <c r="J15" s="1"/>
      <c r="K15" s="17">
        <v>924632.30000000121</v>
      </c>
      <c r="L15" s="145">
        <v>965829.2849999984</v>
      </c>
      <c r="M15" s="243">
        <f>M7+M11</f>
        <v>1</v>
      </c>
      <c r="N15" s="244">
        <f>N7+N11</f>
        <v>1</v>
      </c>
      <c r="O15" s="164">
        <f t="shared" si="1"/>
        <v>4.4554992292608793E-2</v>
      </c>
      <c r="Q15" s="191">
        <f t="shared" si="2"/>
        <v>2.8985776524899181</v>
      </c>
      <c r="R15" s="192">
        <f t="shared" si="3"/>
        <v>2.7854039413187737</v>
      </c>
      <c r="S15" s="57">
        <f t="shared" si="4"/>
        <v>-3.9044567625754867E-2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2417042.9200000074</v>
      </c>
      <c r="F16" s="181">
        <f t="shared" ref="F16:F17" si="8">F8+F12</f>
        <v>2549771.1800000034</v>
      </c>
      <c r="G16" s="245">
        <f>E16/E15</f>
        <v>0.75770515404025907</v>
      </c>
      <c r="H16" s="246">
        <f>F16/F15</f>
        <v>0.73534141121358121</v>
      </c>
      <c r="I16" s="207">
        <f t="shared" si="6"/>
        <v>5.4913489082765499E-2</v>
      </c>
      <c r="J16" s="3"/>
      <c r="K16" s="180">
        <f t="shared" ref="K16:L18" si="9">K8+K12</f>
        <v>840360.24900000123</v>
      </c>
      <c r="L16" s="181">
        <f t="shared" si="9"/>
        <v>876371.73199999845</v>
      </c>
      <c r="M16" s="250">
        <f>K16/K15</f>
        <v>0.90885885016130208</v>
      </c>
      <c r="N16" s="246">
        <f>L16/L15</f>
        <v>0.90737746888675042</v>
      </c>
      <c r="O16" s="207">
        <f t="shared" si="1"/>
        <v>4.2852435063235793E-2</v>
      </c>
      <c r="P16" s="3"/>
      <c r="Q16" s="189">
        <f t="shared" si="2"/>
        <v>3.4768114461120065</v>
      </c>
      <c r="R16" s="190">
        <f t="shared" si="3"/>
        <v>3.4370603090744689</v>
      </c>
      <c r="S16" s="182">
        <f t="shared" si="4"/>
        <v>-1.1433216225168005E-2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327048.83000000019</v>
      </c>
      <c r="F17" s="140">
        <f t="shared" si="8"/>
        <v>315193.03999999969</v>
      </c>
      <c r="G17" s="248">
        <f>E17/E15</f>
        <v>0.10252469331981737</v>
      </c>
      <c r="H17" s="215">
        <f>F17/F15</f>
        <v>9.0900115530483883E-2</v>
      </c>
      <c r="I17" s="182">
        <f t="shared" si="6"/>
        <v>-3.6250825297251474E-2</v>
      </c>
      <c r="K17" s="19">
        <f t="shared" si="9"/>
        <v>44717.705000000002</v>
      </c>
      <c r="L17" s="140">
        <f t="shared" si="9"/>
        <v>42945.072999999989</v>
      </c>
      <c r="M17" s="247">
        <f>K17/K15</f>
        <v>4.836268968756547E-2</v>
      </c>
      <c r="N17" s="215">
        <f>L17/L15</f>
        <v>4.4464455227198933E-2</v>
      </c>
      <c r="O17" s="182">
        <f t="shared" si="1"/>
        <v>-3.9640495861762409E-2</v>
      </c>
      <c r="Q17" s="189">
        <f t="shared" si="2"/>
        <v>1.3673097378149914</v>
      </c>
      <c r="R17" s="190">
        <f t="shared" si="3"/>
        <v>1.3625006757763445</v>
      </c>
      <c r="S17" s="182">
        <f t="shared" si="4"/>
        <v>-3.517170912811605E-3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445860.04999999993</v>
      </c>
      <c r="F18" s="142">
        <f>F10+F14</f>
        <v>602501.56000000006</v>
      </c>
      <c r="G18" s="249">
        <f>E18/E15</f>
        <v>0.13977015263992354</v>
      </c>
      <c r="H18" s="221">
        <f>F18/F15</f>
        <v>0.17375847325593491</v>
      </c>
      <c r="I18" s="208">
        <f t="shared" si="6"/>
        <v>0.35132438979451097</v>
      </c>
      <c r="K18" s="21">
        <f t="shared" si="9"/>
        <v>39554.34600000002</v>
      </c>
      <c r="L18" s="142">
        <f t="shared" si="9"/>
        <v>46512.47999999996</v>
      </c>
      <c r="M18" s="249">
        <f>K18/K15</f>
        <v>4.2778460151132472E-2</v>
      </c>
      <c r="N18" s="221">
        <f>L18/L15</f>
        <v>4.8158075886050644E-2</v>
      </c>
      <c r="O18" s="208">
        <f t="shared" si="1"/>
        <v>0.17591326121281178</v>
      </c>
      <c r="Q18" s="193">
        <f t="shared" si="2"/>
        <v>0.88714712161361009</v>
      </c>
      <c r="R18" s="194">
        <f t="shared" si="3"/>
        <v>0.77198937045075788</v>
      </c>
      <c r="S18" s="186">
        <f t="shared" si="4"/>
        <v>-0.12980682499808444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/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208</v>
      </c>
      <c r="B1" s="4"/>
    </row>
    <row r="3" spans="1:19" ht="15.75" thickBot="1" x14ac:dyDescent="0.3"/>
    <row r="4" spans="1:19" x14ac:dyDescent="0.25">
      <c r="A4" s="347" t="s">
        <v>16</v>
      </c>
      <c r="B4" s="339"/>
      <c r="C4" s="339"/>
      <c r="D4" s="339"/>
      <c r="E4" s="360" t="s">
        <v>1</v>
      </c>
      <c r="F4" s="361"/>
      <c r="G4" s="362" t="s">
        <v>104</v>
      </c>
      <c r="H4" s="362"/>
      <c r="I4" s="130" t="s">
        <v>0</v>
      </c>
      <c r="K4" s="364" t="s">
        <v>19</v>
      </c>
      <c r="L4" s="362"/>
      <c r="M4" s="358" t="s">
        <v>13</v>
      </c>
      <c r="N4" s="359"/>
      <c r="O4" s="130" t="s">
        <v>0</v>
      </c>
      <c r="Q4" s="371" t="s">
        <v>22</v>
      </c>
      <c r="R4" s="362"/>
      <c r="S4" s="130" t="s">
        <v>0</v>
      </c>
    </row>
    <row r="5" spans="1:19" x14ac:dyDescent="0.25">
      <c r="A5" s="363"/>
      <c r="B5" s="340"/>
      <c r="C5" s="340"/>
      <c r="D5" s="340"/>
      <c r="E5" s="365" t="s">
        <v>69</v>
      </c>
      <c r="F5" s="366"/>
      <c r="G5" s="367" t="str">
        <f>E5</f>
        <v>dez</v>
      </c>
      <c r="H5" s="367"/>
      <c r="I5" s="131" t="s">
        <v>147</v>
      </c>
      <c r="K5" s="368" t="str">
        <f>E5</f>
        <v>dez</v>
      </c>
      <c r="L5" s="367"/>
      <c r="M5" s="369" t="str">
        <f>E5</f>
        <v>dez</v>
      </c>
      <c r="N5" s="357"/>
      <c r="O5" s="131" t="str">
        <f>I5</f>
        <v>2024 /2023</v>
      </c>
      <c r="Q5" s="368" t="str">
        <f>E5</f>
        <v>dez</v>
      </c>
      <c r="R5" s="366"/>
      <c r="S5" s="131" t="str">
        <f>O5</f>
        <v>2024 /2023</v>
      </c>
    </row>
    <row r="6" spans="1:19" ht="19.5" customHeight="1" thickBot="1" x14ac:dyDescent="0.3">
      <c r="A6" s="348"/>
      <c r="B6" s="372"/>
      <c r="C6" s="372"/>
      <c r="D6" s="37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91498.369999999981</v>
      </c>
      <c r="F7" s="145">
        <v>96115.81</v>
      </c>
      <c r="G7" s="243">
        <f>E7/E15</f>
        <v>0.45268900077735252</v>
      </c>
      <c r="H7" s="244">
        <f>F7/F15</f>
        <v>0.44695018301715228</v>
      </c>
      <c r="I7" s="164">
        <f t="shared" ref="I7:I18" si="0">(F7-E7)/E7</f>
        <v>5.0464724125686804E-2</v>
      </c>
      <c r="J7" s="1"/>
      <c r="K7" s="17">
        <v>26829.104000000007</v>
      </c>
      <c r="L7" s="145">
        <v>29121.545999999984</v>
      </c>
      <c r="M7" s="243">
        <f>K7/K15</f>
        <v>0.42742445621843672</v>
      </c>
      <c r="N7" s="244">
        <f>L7/L15</f>
        <v>0.43538876253683334</v>
      </c>
      <c r="O7" s="164">
        <f t="shared" ref="O7:O18" si="1">(L7-K7)/K7</f>
        <v>8.5446088695320457E-2</v>
      </c>
      <c r="P7" s="1"/>
      <c r="Q7" s="187">
        <f t="shared" ref="Q7:R18" si="2">(K7/E7)*10</f>
        <v>2.9321947483873223</v>
      </c>
      <c r="R7" s="188">
        <f t="shared" si="2"/>
        <v>3.0298393157171528</v>
      </c>
      <c r="S7" s="55">
        <f>(R7-Q7)/Q7</f>
        <v>3.3300846536040637E-2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69070.699999999983</v>
      </c>
      <c r="F8" s="181">
        <v>73842.259999999995</v>
      </c>
      <c r="G8" s="245">
        <f>E8/E7</f>
        <v>0.75488448592035029</v>
      </c>
      <c r="H8" s="246">
        <f>F8/F7</f>
        <v>0.7682634105668984</v>
      </c>
      <c r="I8" s="206">
        <f t="shared" si="0"/>
        <v>6.9082259192392914E-2</v>
      </c>
      <c r="K8" s="180">
        <v>24141.831000000006</v>
      </c>
      <c r="L8" s="181">
        <v>26533.178999999982</v>
      </c>
      <c r="M8" s="250">
        <f>K8/K7</f>
        <v>0.89983739300425392</v>
      </c>
      <c r="N8" s="246">
        <f>L8/L7</f>
        <v>0.91111848938239737</v>
      </c>
      <c r="O8" s="207">
        <f t="shared" si="1"/>
        <v>9.9054127253230123E-2</v>
      </c>
      <c r="Q8" s="189">
        <f t="shared" si="2"/>
        <v>3.4952347377397381</v>
      </c>
      <c r="R8" s="190">
        <f t="shared" si="2"/>
        <v>3.5932241239637008</v>
      </c>
      <c r="S8" s="182">
        <f t="shared" ref="S8:S18" si="3">(R8-Q8)/Q8</f>
        <v>2.8035137430377409E-2</v>
      </c>
    </row>
    <row r="9" spans="1:19" ht="24" customHeight="1" x14ac:dyDescent="0.25">
      <c r="A9" s="8"/>
      <c r="B9" t="s">
        <v>37</v>
      </c>
      <c r="E9" s="19">
        <v>14784.05</v>
      </c>
      <c r="F9" s="140">
        <v>8755.4699999999993</v>
      </c>
      <c r="G9" s="247">
        <f>E9/E7</f>
        <v>0.16157719530959952</v>
      </c>
      <c r="H9" s="215">
        <f>F9/F7</f>
        <v>9.1092922173781815E-2</v>
      </c>
      <c r="I9" s="182">
        <f t="shared" si="0"/>
        <v>-0.40777594772744952</v>
      </c>
      <c r="K9" s="19">
        <v>1986.4429999999998</v>
      </c>
      <c r="L9" s="140">
        <v>1297.0800000000002</v>
      </c>
      <c r="M9" s="247">
        <f>K9/K7</f>
        <v>7.4040601579538373E-2</v>
      </c>
      <c r="N9" s="215">
        <f>L9/L7</f>
        <v>4.4540217748055028E-2</v>
      </c>
      <c r="O9" s="182">
        <f t="shared" si="1"/>
        <v>-0.34703386908156925</v>
      </c>
      <c r="Q9" s="189">
        <f t="shared" si="2"/>
        <v>1.3436392598780442</v>
      </c>
      <c r="R9" s="190">
        <f t="shared" si="2"/>
        <v>1.4814510243310755</v>
      </c>
      <c r="S9" s="182">
        <f t="shared" si="3"/>
        <v>0.10256604474741216</v>
      </c>
    </row>
    <row r="10" spans="1:19" ht="24" customHeight="1" thickBot="1" x14ac:dyDescent="0.3">
      <c r="A10" s="8"/>
      <c r="B10" t="s">
        <v>36</v>
      </c>
      <c r="E10" s="19">
        <v>7643.6200000000008</v>
      </c>
      <c r="F10" s="140">
        <v>13518.080000000002</v>
      </c>
      <c r="G10" s="247">
        <f>E10/E7</f>
        <v>8.3538318770050246E-2</v>
      </c>
      <c r="H10" s="215">
        <f>F10/F7</f>
        <v>0.14064366725931979</v>
      </c>
      <c r="I10" s="186">
        <f t="shared" si="0"/>
        <v>0.76854422381018417</v>
      </c>
      <c r="K10" s="19">
        <v>700.82999999999993</v>
      </c>
      <c r="L10" s="140">
        <v>1291.2869999999998</v>
      </c>
      <c r="M10" s="247">
        <f>K10/K7</f>
        <v>2.6122005416207704E-2</v>
      </c>
      <c r="N10" s="215">
        <f>L10/L7</f>
        <v>4.4341292869547536E-2</v>
      </c>
      <c r="O10" s="209">
        <f t="shared" si="1"/>
        <v>0.84251102264457844</v>
      </c>
      <c r="Q10" s="189">
        <f t="shared" si="2"/>
        <v>0.91688231492408023</v>
      </c>
      <c r="R10" s="190">
        <f t="shared" si="2"/>
        <v>0.95522958881734665</v>
      </c>
      <c r="S10" s="182">
        <f t="shared" si="3"/>
        <v>4.1823550600865997E-2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110623.54999999999</v>
      </c>
      <c r="F11" s="145">
        <v>118932.33999999995</v>
      </c>
      <c r="G11" s="243">
        <f>E11/E15</f>
        <v>0.54731099922264737</v>
      </c>
      <c r="H11" s="244">
        <f>F11/F15</f>
        <v>0.55304981698284772</v>
      </c>
      <c r="I11" s="164">
        <f t="shared" si="0"/>
        <v>7.510869069018275E-2</v>
      </c>
      <c r="J11" s="1"/>
      <c r="K11" s="17">
        <v>35940.126000000047</v>
      </c>
      <c r="L11" s="145">
        <v>37764.760000000038</v>
      </c>
      <c r="M11" s="243">
        <f>K11/K15</f>
        <v>0.57257554378156328</v>
      </c>
      <c r="N11" s="244">
        <f>L11/L15</f>
        <v>0.56461123746316655</v>
      </c>
      <c r="O11" s="164">
        <f t="shared" si="1"/>
        <v>5.0768714611629032E-2</v>
      </c>
      <c r="Q11" s="191">
        <f t="shared" si="2"/>
        <v>3.2488675331789709</v>
      </c>
      <c r="R11" s="192">
        <f t="shared" si="2"/>
        <v>3.175314636876736</v>
      </c>
      <c r="S11" s="57">
        <f t="shared" si="3"/>
        <v>-2.2639549181700389E-2</v>
      </c>
    </row>
    <row r="12" spans="1:19" s="3" customFormat="1" ht="24" customHeight="1" x14ac:dyDescent="0.25">
      <c r="A12" s="46"/>
      <c r="B12" s="3" t="s">
        <v>33</v>
      </c>
      <c r="E12" s="31">
        <v>88033.609999999986</v>
      </c>
      <c r="F12" s="141">
        <v>90578.569999999949</v>
      </c>
      <c r="G12" s="247">
        <f>E12/E11</f>
        <v>0.79579447595019315</v>
      </c>
      <c r="H12" s="215">
        <f>F12/F11</f>
        <v>0.76159747634663533</v>
      </c>
      <c r="I12" s="206">
        <f t="shared" si="0"/>
        <v>2.8908958748822901E-2</v>
      </c>
      <c r="K12" s="31">
        <v>33565.980000000047</v>
      </c>
      <c r="L12" s="141">
        <v>35039.521000000037</v>
      </c>
      <c r="M12" s="247">
        <f>K12/K11</f>
        <v>0.93394163392749385</v>
      </c>
      <c r="N12" s="215">
        <f>L12/L11</f>
        <v>0.92783645387922498</v>
      </c>
      <c r="O12" s="206">
        <f t="shared" si="1"/>
        <v>4.3899835488193345E-2</v>
      </c>
      <c r="Q12" s="189">
        <f t="shared" si="2"/>
        <v>3.812859656669771</v>
      </c>
      <c r="R12" s="190">
        <f t="shared" si="2"/>
        <v>3.8684118108731518</v>
      </c>
      <c r="S12" s="182">
        <f t="shared" si="3"/>
        <v>1.4569682392113313E-2</v>
      </c>
    </row>
    <row r="13" spans="1:19" ht="24" customHeight="1" x14ac:dyDescent="0.25">
      <c r="A13" s="8"/>
      <c r="B13" s="3" t="s">
        <v>37</v>
      </c>
      <c r="D13" s="3"/>
      <c r="E13" s="19">
        <v>11616.77</v>
      </c>
      <c r="F13" s="140">
        <v>12096.7</v>
      </c>
      <c r="G13" s="247">
        <f>E13/E11</f>
        <v>0.10501172670737832</v>
      </c>
      <c r="H13" s="215">
        <f>F13/F11</f>
        <v>0.10171077101484764</v>
      </c>
      <c r="I13" s="182">
        <f t="shared" si="0"/>
        <v>4.131354929124019E-2</v>
      </c>
      <c r="K13" s="19">
        <v>1356.9389999999999</v>
      </c>
      <c r="L13" s="140">
        <v>1407.8789999999997</v>
      </c>
      <c r="M13" s="247">
        <f>K13/K11</f>
        <v>3.7755543761866558E-2</v>
      </c>
      <c r="N13" s="215">
        <f>L13/L11</f>
        <v>3.7280231623344047E-2</v>
      </c>
      <c r="O13" s="182">
        <f t="shared" si="1"/>
        <v>3.7540375801712406E-2</v>
      </c>
      <c r="Q13" s="189">
        <f t="shared" si="2"/>
        <v>1.1680863097057097</v>
      </c>
      <c r="R13" s="190">
        <f t="shared" si="2"/>
        <v>1.1638537783031733</v>
      </c>
      <c r="S13" s="182">
        <f t="shared" si="3"/>
        <v>-3.623474881409051E-3</v>
      </c>
    </row>
    <row r="14" spans="1:19" ht="24" customHeight="1" thickBot="1" x14ac:dyDescent="0.3">
      <c r="A14" s="8"/>
      <c r="B14" t="s">
        <v>36</v>
      </c>
      <c r="E14" s="19">
        <v>10973.17</v>
      </c>
      <c r="F14" s="140">
        <v>16257.070000000002</v>
      </c>
      <c r="G14" s="247">
        <f>E14/E11</f>
        <v>9.9193797342428461E-2</v>
      </c>
      <c r="H14" s="215">
        <f>F14/F11</f>
        <v>0.13669175263851707</v>
      </c>
      <c r="I14" s="186">
        <f t="shared" si="0"/>
        <v>0.48152903855494822</v>
      </c>
      <c r="K14" s="19">
        <v>1017.2070000000002</v>
      </c>
      <c r="L14" s="140">
        <v>1317.36</v>
      </c>
      <c r="M14" s="247">
        <f>K14/K11</f>
        <v>2.8302822310639613E-2</v>
      </c>
      <c r="N14" s="215">
        <f>L14/L11</f>
        <v>3.4883314497430901E-2</v>
      </c>
      <c r="O14" s="209">
        <f t="shared" si="1"/>
        <v>0.29507563357310718</v>
      </c>
      <c r="Q14" s="189">
        <f t="shared" si="2"/>
        <v>0.92699466061311386</v>
      </c>
      <c r="R14" s="190">
        <f t="shared" si="2"/>
        <v>0.81033052081340595</v>
      </c>
      <c r="S14" s="182">
        <f t="shared" si="3"/>
        <v>-0.12585200838432695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202121.91999999998</v>
      </c>
      <c r="F15" s="145">
        <v>215048.14999999997</v>
      </c>
      <c r="G15" s="243">
        <f>G7+G11</f>
        <v>0.99999999999999989</v>
      </c>
      <c r="H15" s="244">
        <f>H7+H11</f>
        <v>1</v>
      </c>
      <c r="I15" s="164">
        <f t="shared" si="0"/>
        <v>6.3952638090910591E-2</v>
      </c>
      <c r="J15" s="1"/>
      <c r="K15" s="17">
        <v>62769.230000000054</v>
      </c>
      <c r="L15" s="145">
        <v>66886.306000000026</v>
      </c>
      <c r="M15" s="243">
        <f>M7+M11</f>
        <v>1</v>
      </c>
      <c r="N15" s="244">
        <f>N7+N11</f>
        <v>0.99999999999999989</v>
      </c>
      <c r="O15" s="164">
        <f t="shared" si="1"/>
        <v>6.5590672372434211E-2</v>
      </c>
      <c r="Q15" s="191">
        <f t="shared" si="2"/>
        <v>3.1055132466582576</v>
      </c>
      <c r="R15" s="192">
        <f t="shared" si="2"/>
        <v>3.1102944154599816</v>
      </c>
      <c r="S15" s="57">
        <f t="shared" si="3"/>
        <v>1.5395744348760836E-3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157104.30999999997</v>
      </c>
      <c r="F16" s="181">
        <f t="shared" ref="F16:F17" si="4">F8+F12</f>
        <v>164420.82999999996</v>
      </c>
      <c r="G16" s="245">
        <f>E16/E15</f>
        <v>0.7772749734417721</v>
      </c>
      <c r="H16" s="246">
        <f>F16/F15</f>
        <v>0.76457681686636214</v>
      </c>
      <c r="I16" s="207">
        <f t="shared" si="0"/>
        <v>4.6571096617272885E-2</v>
      </c>
      <c r="J16" s="3"/>
      <c r="K16" s="180">
        <f t="shared" ref="K16:L18" si="5">K8+K12</f>
        <v>57707.811000000052</v>
      </c>
      <c r="L16" s="181">
        <f t="shared" si="5"/>
        <v>61572.700000000019</v>
      </c>
      <c r="M16" s="250">
        <f>K16/K15</f>
        <v>0.91936464729613543</v>
      </c>
      <c r="N16" s="246">
        <f>L16/L15</f>
        <v>0.92055764000481644</v>
      </c>
      <c r="O16" s="207">
        <f t="shared" si="1"/>
        <v>6.6973411970174423E-2</v>
      </c>
      <c r="P16" s="3"/>
      <c r="Q16" s="189">
        <f t="shared" si="2"/>
        <v>3.6732162854093602</v>
      </c>
      <c r="R16" s="190">
        <f t="shared" si="2"/>
        <v>3.7448235725364016</v>
      </c>
      <c r="S16" s="182">
        <f t="shared" si="3"/>
        <v>1.9494437997424157E-2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26400.82</v>
      </c>
      <c r="F17" s="140">
        <f t="shared" si="4"/>
        <v>20852.169999999998</v>
      </c>
      <c r="G17" s="248">
        <f>E17/E15</f>
        <v>0.13061829216742055</v>
      </c>
      <c r="H17" s="215">
        <f>F17/F15</f>
        <v>9.6965121532084794E-2</v>
      </c>
      <c r="I17" s="182">
        <f t="shared" si="0"/>
        <v>-0.21016960836822499</v>
      </c>
      <c r="K17" s="19">
        <f t="shared" si="5"/>
        <v>3343.3819999999996</v>
      </c>
      <c r="L17" s="140">
        <f t="shared" si="5"/>
        <v>2704.9589999999998</v>
      </c>
      <c r="M17" s="247">
        <f>K17/K15</f>
        <v>5.3264664868439469E-2</v>
      </c>
      <c r="N17" s="215">
        <f>L17/L15</f>
        <v>4.0441147998216541E-2</v>
      </c>
      <c r="O17" s="182">
        <f t="shared" si="1"/>
        <v>-0.19095125833661838</v>
      </c>
      <c r="Q17" s="189">
        <f t="shared" si="2"/>
        <v>1.2663932408160048</v>
      </c>
      <c r="R17" s="190">
        <f t="shared" si="2"/>
        <v>1.2972074369238309</v>
      </c>
      <c r="S17" s="182">
        <f t="shared" si="3"/>
        <v>2.4332249347738831E-2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18616.79</v>
      </c>
      <c r="F18" s="142">
        <f>F10+F14</f>
        <v>29775.15</v>
      </c>
      <c r="G18" s="249">
        <f>E18/E15</f>
        <v>9.2106734390807299E-2</v>
      </c>
      <c r="H18" s="221">
        <f>F18/F15</f>
        <v>0.138458061601553</v>
      </c>
      <c r="I18" s="208">
        <f t="shared" si="0"/>
        <v>0.59937078304047042</v>
      </c>
      <c r="K18" s="21">
        <f t="shared" si="5"/>
        <v>1718.0370000000003</v>
      </c>
      <c r="L18" s="142">
        <f t="shared" si="5"/>
        <v>2608.6469999999999</v>
      </c>
      <c r="M18" s="249">
        <f>K18/K15</f>
        <v>2.7370687835425078E-2</v>
      </c>
      <c r="N18" s="221">
        <f>L18/L15</f>
        <v>3.9001211996966899E-2</v>
      </c>
      <c r="O18" s="208">
        <f t="shared" si="1"/>
        <v>0.51838813715886189</v>
      </c>
      <c r="Q18" s="193">
        <f t="shared" si="2"/>
        <v>0.92284276720100522</v>
      </c>
      <c r="R18" s="194">
        <f t="shared" si="2"/>
        <v>0.87611548556430441</v>
      </c>
      <c r="S18" s="186">
        <f t="shared" si="3"/>
        <v>-5.0634066059189367E-2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2025-02-13T15:45:40Z</dcterms:modified>
</cp:coreProperties>
</file>